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mmunicatie\Customer Service Documenten\Aansluitbeleid 2024\"/>
    </mc:Choice>
  </mc:AlternateContent>
  <xr:revisionPtr revIDLastSave="0" documentId="8_{38C714A7-22E2-4EA7-A9D3-73E5F6DE18E2}" xr6:coauthVersionLast="36" xr6:coauthVersionMax="36" xr10:uidLastSave="{00000000-0000-0000-0000-000000000000}"/>
  <bookViews>
    <workbookView xWindow="0" yWindow="0" windowWidth="14380" windowHeight="4070" xr2:uid="{599287F9-459F-1648-908B-7AC022A2458E}"/>
  </bookViews>
  <sheets>
    <sheet name="Blad1" sheetId="3" r:id="rId1"/>
    <sheet name="hulp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3" l="1"/>
  <c r="K31" i="3"/>
  <c r="J31" i="3"/>
  <c r="I31" i="3"/>
  <c r="H31" i="3"/>
  <c r="G31" i="3"/>
  <c r="F31" i="3"/>
  <c r="E31" i="3"/>
  <c r="D31" i="3"/>
  <c r="C31" i="3"/>
  <c r="L22" i="3"/>
  <c r="K22" i="3"/>
  <c r="J22" i="3"/>
  <c r="I22" i="3"/>
  <c r="H22" i="3"/>
  <c r="G22" i="3"/>
  <c r="F22" i="3"/>
  <c r="E22" i="3"/>
  <c r="D22" i="3"/>
  <c r="C22" i="3"/>
  <c r="E12" i="3"/>
  <c r="D107" i="3" l="1"/>
  <c r="E107" i="3"/>
  <c r="F107" i="3"/>
  <c r="G107" i="3"/>
  <c r="H107" i="3"/>
  <c r="I107" i="3"/>
  <c r="J107" i="3"/>
  <c r="K107" i="3"/>
  <c r="L107" i="3"/>
  <c r="D108" i="3"/>
  <c r="E108" i="3"/>
  <c r="F108" i="3"/>
  <c r="G108" i="3"/>
  <c r="H108" i="3"/>
  <c r="I108" i="3"/>
  <c r="J108" i="3"/>
  <c r="K108" i="3"/>
  <c r="L108" i="3"/>
  <c r="D109" i="3"/>
  <c r="E109" i="3"/>
  <c r="F109" i="3"/>
  <c r="G109" i="3"/>
  <c r="H109" i="3"/>
  <c r="I109" i="3"/>
  <c r="J109" i="3"/>
  <c r="K109" i="3"/>
  <c r="L109" i="3"/>
  <c r="D110" i="3"/>
  <c r="E110" i="3"/>
  <c r="F110" i="3"/>
  <c r="G110" i="3"/>
  <c r="H110" i="3"/>
  <c r="I110" i="3"/>
  <c r="J110" i="3"/>
  <c r="K110" i="3"/>
  <c r="L110" i="3"/>
  <c r="D111" i="3"/>
  <c r="E111" i="3"/>
  <c r="F111" i="3"/>
  <c r="G111" i="3"/>
  <c r="H111" i="3"/>
  <c r="I111" i="3"/>
  <c r="J111" i="3"/>
  <c r="K111" i="3"/>
  <c r="L111" i="3"/>
  <c r="D112" i="3"/>
  <c r="E112" i="3"/>
  <c r="F112" i="3"/>
  <c r="G112" i="3"/>
  <c r="H112" i="3"/>
  <c r="I112" i="3"/>
  <c r="J112" i="3"/>
  <c r="K112" i="3"/>
  <c r="L112" i="3"/>
  <c r="D113" i="3"/>
  <c r="E113" i="3"/>
  <c r="F113" i="3"/>
  <c r="G113" i="3"/>
  <c r="H113" i="3"/>
  <c r="I113" i="3"/>
  <c r="J113" i="3"/>
  <c r="K113" i="3"/>
  <c r="L113" i="3"/>
  <c r="D114" i="3"/>
  <c r="E114" i="3"/>
  <c r="F114" i="3"/>
  <c r="G114" i="3"/>
  <c r="H114" i="3"/>
  <c r="I114" i="3"/>
  <c r="J114" i="3"/>
  <c r="K114" i="3"/>
  <c r="L114" i="3"/>
  <c r="D115" i="3"/>
  <c r="E115" i="3"/>
  <c r="F115" i="3"/>
  <c r="G115" i="3"/>
  <c r="H115" i="3"/>
  <c r="I115" i="3"/>
  <c r="J115" i="3"/>
  <c r="K115" i="3"/>
  <c r="L115" i="3"/>
  <c r="D116" i="3"/>
  <c r="E116" i="3"/>
  <c r="F116" i="3"/>
  <c r="G116" i="3"/>
  <c r="H116" i="3"/>
  <c r="I116" i="3"/>
  <c r="J116" i="3"/>
  <c r="K116" i="3"/>
  <c r="L116" i="3"/>
  <c r="D117" i="3"/>
  <c r="E117" i="3"/>
  <c r="F117" i="3"/>
  <c r="G117" i="3"/>
  <c r="H117" i="3"/>
  <c r="I117" i="3"/>
  <c r="J117" i="3"/>
  <c r="K117" i="3"/>
  <c r="L117" i="3"/>
  <c r="D118" i="3"/>
  <c r="E118" i="3"/>
  <c r="F118" i="3"/>
  <c r="G118" i="3"/>
  <c r="H118" i="3"/>
  <c r="I118" i="3"/>
  <c r="J118" i="3"/>
  <c r="K118" i="3"/>
  <c r="L118" i="3"/>
  <c r="D119" i="3"/>
  <c r="E119" i="3"/>
  <c r="F119" i="3"/>
  <c r="G119" i="3"/>
  <c r="H119" i="3"/>
  <c r="I119" i="3"/>
  <c r="J119" i="3"/>
  <c r="K119" i="3"/>
  <c r="L119" i="3"/>
  <c r="D120" i="3"/>
  <c r="E120" i="3"/>
  <c r="F120" i="3"/>
  <c r="G120" i="3"/>
  <c r="H120" i="3"/>
  <c r="I120" i="3"/>
  <c r="J120" i="3"/>
  <c r="K120" i="3"/>
  <c r="L120" i="3"/>
  <c r="D121" i="3"/>
  <c r="E121" i="3"/>
  <c r="F121" i="3"/>
  <c r="G121" i="3"/>
  <c r="H121" i="3"/>
  <c r="I121" i="3"/>
  <c r="J121" i="3"/>
  <c r="K121" i="3"/>
  <c r="L121" i="3"/>
  <c r="D122" i="3"/>
  <c r="E122" i="3"/>
  <c r="F122" i="3"/>
  <c r="G122" i="3"/>
  <c r="H122" i="3"/>
  <c r="I122" i="3"/>
  <c r="J122" i="3"/>
  <c r="K122" i="3"/>
  <c r="L122" i="3"/>
  <c r="D123" i="3"/>
  <c r="E123" i="3"/>
  <c r="F123" i="3"/>
  <c r="G123" i="3"/>
  <c r="H123" i="3"/>
  <c r="I123" i="3"/>
  <c r="J123" i="3"/>
  <c r="K123" i="3"/>
  <c r="L123" i="3"/>
  <c r="D124" i="3"/>
  <c r="E124" i="3"/>
  <c r="F124" i="3"/>
  <c r="G124" i="3"/>
  <c r="H124" i="3"/>
  <c r="I124" i="3"/>
  <c r="J124" i="3"/>
  <c r="K124" i="3"/>
  <c r="L124" i="3"/>
  <c r="D125" i="3"/>
  <c r="E125" i="3"/>
  <c r="F125" i="3"/>
  <c r="G125" i="3"/>
  <c r="H125" i="3"/>
  <c r="I125" i="3"/>
  <c r="J125" i="3"/>
  <c r="K125" i="3"/>
  <c r="L125" i="3"/>
  <c r="D126" i="3"/>
  <c r="E126" i="3"/>
  <c r="F126" i="3"/>
  <c r="G126" i="3"/>
  <c r="H126" i="3"/>
  <c r="I126" i="3"/>
  <c r="J126" i="3"/>
  <c r="K126" i="3"/>
  <c r="L126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07" i="3"/>
  <c r="D83" i="3"/>
  <c r="E83" i="3"/>
  <c r="F83" i="3"/>
  <c r="G83" i="3"/>
  <c r="H83" i="3"/>
  <c r="I83" i="3"/>
  <c r="J83" i="3"/>
  <c r="K83" i="3"/>
  <c r="L83" i="3"/>
  <c r="D84" i="3"/>
  <c r="E84" i="3"/>
  <c r="F84" i="3"/>
  <c r="G84" i="3"/>
  <c r="H84" i="3"/>
  <c r="I84" i="3"/>
  <c r="J84" i="3"/>
  <c r="K84" i="3"/>
  <c r="L84" i="3"/>
  <c r="D85" i="3"/>
  <c r="E85" i="3"/>
  <c r="F85" i="3"/>
  <c r="G85" i="3"/>
  <c r="H85" i="3"/>
  <c r="I85" i="3"/>
  <c r="J85" i="3"/>
  <c r="K85" i="3"/>
  <c r="L85" i="3"/>
  <c r="D86" i="3"/>
  <c r="E86" i="3"/>
  <c r="F86" i="3"/>
  <c r="G86" i="3"/>
  <c r="H86" i="3"/>
  <c r="I86" i="3"/>
  <c r="J86" i="3"/>
  <c r="K86" i="3"/>
  <c r="L86" i="3"/>
  <c r="D87" i="3"/>
  <c r="E87" i="3"/>
  <c r="F87" i="3"/>
  <c r="G87" i="3"/>
  <c r="H87" i="3"/>
  <c r="I87" i="3"/>
  <c r="J87" i="3"/>
  <c r="K87" i="3"/>
  <c r="L87" i="3"/>
  <c r="D88" i="3"/>
  <c r="E88" i="3"/>
  <c r="F88" i="3"/>
  <c r="G88" i="3"/>
  <c r="H88" i="3"/>
  <c r="I88" i="3"/>
  <c r="J88" i="3"/>
  <c r="K88" i="3"/>
  <c r="L88" i="3"/>
  <c r="D89" i="3"/>
  <c r="E89" i="3"/>
  <c r="F89" i="3"/>
  <c r="G89" i="3"/>
  <c r="H89" i="3"/>
  <c r="I89" i="3"/>
  <c r="J89" i="3"/>
  <c r="K89" i="3"/>
  <c r="L89" i="3"/>
  <c r="D90" i="3"/>
  <c r="E90" i="3"/>
  <c r="F90" i="3"/>
  <c r="G90" i="3"/>
  <c r="H90" i="3"/>
  <c r="I90" i="3"/>
  <c r="J90" i="3"/>
  <c r="K90" i="3"/>
  <c r="L90" i="3"/>
  <c r="D91" i="3"/>
  <c r="E91" i="3"/>
  <c r="F91" i="3"/>
  <c r="G91" i="3"/>
  <c r="H91" i="3"/>
  <c r="I91" i="3"/>
  <c r="J91" i="3"/>
  <c r="K91" i="3"/>
  <c r="L91" i="3"/>
  <c r="D92" i="3"/>
  <c r="E92" i="3"/>
  <c r="F92" i="3"/>
  <c r="G92" i="3"/>
  <c r="H92" i="3"/>
  <c r="I92" i="3"/>
  <c r="J92" i="3"/>
  <c r="K92" i="3"/>
  <c r="L92" i="3"/>
  <c r="D93" i="3"/>
  <c r="E93" i="3"/>
  <c r="F93" i="3"/>
  <c r="G93" i="3"/>
  <c r="H93" i="3"/>
  <c r="I93" i="3"/>
  <c r="J93" i="3"/>
  <c r="K93" i="3"/>
  <c r="L93" i="3"/>
  <c r="D94" i="3"/>
  <c r="E94" i="3"/>
  <c r="F94" i="3"/>
  <c r="G94" i="3"/>
  <c r="H94" i="3"/>
  <c r="I94" i="3"/>
  <c r="J94" i="3"/>
  <c r="K94" i="3"/>
  <c r="L94" i="3"/>
  <c r="D95" i="3"/>
  <c r="E95" i="3"/>
  <c r="F95" i="3"/>
  <c r="G95" i="3"/>
  <c r="H95" i="3"/>
  <c r="I95" i="3"/>
  <c r="J95" i="3"/>
  <c r="K95" i="3"/>
  <c r="L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D98" i="3"/>
  <c r="E98" i="3"/>
  <c r="F98" i="3"/>
  <c r="G98" i="3"/>
  <c r="H98" i="3"/>
  <c r="I98" i="3"/>
  <c r="J98" i="3"/>
  <c r="K98" i="3"/>
  <c r="L98" i="3"/>
  <c r="D99" i="3"/>
  <c r="E99" i="3"/>
  <c r="F99" i="3"/>
  <c r="G99" i="3"/>
  <c r="H99" i="3"/>
  <c r="I99" i="3"/>
  <c r="J99" i="3"/>
  <c r="K99" i="3"/>
  <c r="L99" i="3"/>
  <c r="D100" i="3"/>
  <c r="E100" i="3"/>
  <c r="F100" i="3"/>
  <c r="G100" i="3"/>
  <c r="H100" i="3"/>
  <c r="I100" i="3"/>
  <c r="J100" i="3"/>
  <c r="K100" i="3"/>
  <c r="L100" i="3"/>
  <c r="D101" i="3"/>
  <c r="E101" i="3"/>
  <c r="F101" i="3"/>
  <c r="G101" i="3"/>
  <c r="H101" i="3"/>
  <c r="I101" i="3"/>
  <c r="J101" i="3"/>
  <c r="K101" i="3"/>
  <c r="L101" i="3"/>
  <c r="D102" i="3"/>
  <c r="E102" i="3"/>
  <c r="F102" i="3"/>
  <c r="G102" i="3"/>
  <c r="H102" i="3"/>
  <c r="I102" i="3"/>
  <c r="J102" i="3"/>
  <c r="K102" i="3"/>
  <c r="L102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83" i="3"/>
  <c r="D39" i="3" l="1"/>
  <c r="L68" i="3"/>
  <c r="K68" i="3"/>
  <c r="J68" i="3"/>
  <c r="G68" i="3"/>
  <c r="F68" i="3"/>
  <c r="D68" i="3"/>
  <c r="H68" i="3" l="1"/>
  <c r="I68" i="3"/>
  <c r="C68" i="3"/>
  <c r="D38" i="3"/>
  <c r="E68" i="3"/>
  <c r="D45" i="3" l="1"/>
  <c r="D56" i="3" s="1"/>
  <c r="C74" i="3" l="1"/>
  <c r="L128" i="3"/>
  <c r="D128" i="3"/>
  <c r="E104" i="3"/>
  <c r="C128" i="3"/>
  <c r="E128" i="3"/>
  <c r="K128" i="3"/>
  <c r="L104" i="3"/>
  <c r="J128" i="3"/>
  <c r="I104" i="3"/>
  <c r="I128" i="3"/>
  <c r="D104" i="3"/>
  <c r="H104" i="3"/>
  <c r="H128" i="3"/>
  <c r="J104" i="3"/>
  <c r="G104" i="3"/>
  <c r="G128" i="3"/>
  <c r="K104" i="3"/>
  <c r="F104" i="3"/>
  <c r="C104" i="3"/>
  <c r="F128" i="3"/>
  <c r="M68" i="3" l="1"/>
  <c r="D49" i="3"/>
  <c r="D48" i="3"/>
  <c r="D40" i="3"/>
  <c r="D53" i="3" s="1"/>
  <c r="D50" i="3" l="1"/>
  <c r="D54" i="3" s="1"/>
  <c r="D55" i="3" s="1"/>
  <c r="D57" i="3" s="1"/>
  <c r="H57" i="3" s="1"/>
  <c r="D58" i="3" l="1"/>
  <c r="D59" i="3" s="1"/>
  <c r="D62" i="3" l="1"/>
  <c r="K65" i="3" l="1"/>
  <c r="K69" i="3" s="1"/>
  <c r="K70" i="3" s="1"/>
  <c r="C65" i="3"/>
  <c r="C69" i="3" s="1"/>
  <c r="C70" i="3" s="1"/>
  <c r="H65" i="3"/>
  <c r="H69" i="3" s="1"/>
  <c r="H70" i="3" s="1"/>
  <c r="M65" i="3"/>
  <c r="L65" i="3"/>
  <c r="L69" i="3" s="1"/>
  <c r="L70" i="3" s="1"/>
  <c r="G65" i="3"/>
  <c r="G69" i="3" s="1"/>
  <c r="G70" i="3" s="1"/>
  <c r="F65" i="3"/>
  <c r="F69" i="3" s="1"/>
  <c r="F70" i="3" s="1"/>
  <c r="E65" i="3"/>
  <c r="E69" i="3" s="1"/>
  <c r="E70" i="3" s="1"/>
  <c r="D65" i="3"/>
  <c r="D69" i="3" s="1"/>
  <c r="D70" i="3" s="1"/>
  <c r="J65" i="3"/>
  <c r="J69" i="3" s="1"/>
  <c r="J70" i="3" s="1"/>
  <c r="I65" i="3"/>
  <c r="I69" i="3" s="1"/>
  <c r="I70" i="3" s="1"/>
  <c r="M69" i="3" l="1"/>
  <c r="M70" i="3"/>
  <c r="C73" i="3" s="1"/>
  <c r="C75" i="3" s="1"/>
  <c r="C76" i="3" s="1"/>
</calcChain>
</file>

<file path=xl/sharedStrings.xml><?xml version="1.0" encoding="utf-8"?>
<sst xmlns="http://schemas.openxmlformats.org/spreadsheetml/2006/main" count="193" uniqueCount="95">
  <si>
    <t>Projectkosten</t>
  </si>
  <si>
    <t>Elektriciteit</t>
  </si>
  <si>
    <t>Drinkwater</t>
  </si>
  <si>
    <t>Totaal</t>
  </si>
  <si>
    <t>per eenheid RV per jaar</t>
  </si>
  <si>
    <t>Horizon elektriciteit</t>
  </si>
  <si>
    <t>jaar</t>
  </si>
  <si>
    <t>Horizon drinkwater</t>
  </si>
  <si>
    <t>Verdisconteringspercentage</t>
  </si>
  <si>
    <t>(contante waarde)</t>
  </si>
  <si>
    <t>Projectomvang</t>
  </si>
  <si>
    <t>ja</t>
  </si>
  <si>
    <t>Bijdrage meerlengte</t>
  </si>
  <si>
    <t>Totale projectkosten</t>
  </si>
  <si>
    <t>Totale normale bijdrage aansluitkosten van klanten in het project</t>
  </si>
  <si>
    <t>Waarde bijdrage via de distributietarieven</t>
  </si>
  <si>
    <t>aansl 1</t>
  </si>
  <si>
    <t>aansl 2</t>
  </si>
  <si>
    <t>aansl 3</t>
  </si>
  <si>
    <t>aansl 4</t>
  </si>
  <si>
    <t>aansl 5</t>
  </si>
  <si>
    <t>aansl 6</t>
  </si>
  <si>
    <t>aansl 7</t>
  </si>
  <si>
    <t>aansl 8</t>
  </si>
  <si>
    <t>aansl 9</t>
  </si>
  <si>
    <t>aansl 10</t>
  </si>
  <si>
    <t>Parameters</t>
  </si>
  <si>
    <t>Elektriciteit - dekking in vast gebruikstarief</t>
  </si>
  <si>
    <t>Drinkwater - dekking in vast gebruikstarief</t>
  </si>
  <si>
    <t>Drinkwater variabel gebruikstarief</t>
  </si>
  <si>
    <t>per m3</t>
  </si>
  <si>
    <t>Extra m3 spoelwater p/j</t>
  </si>
  <si>
    <t>Contante waarde</t>
  </si>
  <si>
    <t xml:space="preserve">Totale waarde </t>
  </si>
  <si>
    <t>Eenmalige bijdrage</t>
  </si>
  <si>
    <t>Waarde periodieke bijdrage</t>
  </si>
  <si>
    <t>Toets economisch verantwoord</t>
  </si>
  <si>
    <t>Totale bijdrage</t>
  </si>
  <si>
    <t>Economische waarde</t>
  </si>
  <si>
    <t>Economische verantwoord?</t>
  </si>
  <si>
    <t>Aanvullende bijdrage</t>
  </si>
  <si>
    <t xml:space="preserve">Verdeling </t>
  </si>
  <si>
    <t>totaal</t>
  </si>
  <si>
    <t xml:space="preserve">Totale bijdrage klanten </t>
  </si>
  <si>
    <t>Normale bijdrage</t>
  </si>
  <si>
    <t>Aanvullende bijdrage om het project economisch verantwoord te krijgen</t>
  </si>
  <si>
    <t>Conclusie</t>
  </si>
  <si>
    <t>Controle</t>
  </si>
  <si>
    <t xml:space="preserve">Totale bijdrage </t>
  </si>
  <si>
    <t>Economische verantwoord</t>
  </si>
  <si>
    <t>Calculatie periodieke kasstromen (interne calculatie)</t>
  </si>
  <si>
    <t>eenmalige bijdrage normaal, aanvullend en de waarde van de periodieke bijdragen via het vast gebruikstarief</t>
  </si>
  <si>
    <t>nee</t>
  </si>
  <si>
    <t>(voor waardering spoelwater in projectkosten)</t>
  </si>
  <si>
    <t>(voor waardering periodieke bijdrage in vast gebruikstarief)</t>
  </si>
  <si>
    <t>Aantal eenheden rekenvolume per aansluiting (zie tarievenblad)</t>
  </si>
  <si>
    <t>Benodigd aantal m3 spoelwater om veiligheid te borgen (per jaar)</t>
  </si>
  <si>
    <t>Aanvullende toelichting</t>
  </si>
  <si>
    <t>Hier wordt de noodzakelijke bijdrage verdeeld naar rato van de initieel berekende bijdrage (exclusief meerlengte), maar iedere</t>
  </si>
  <si>
    <t>andere verdeling is ook goed, mits de totale bijdrage maar betaald wordt.</t>
  </si>
  <si>
    <t>Als het project economisch verantwoord is, dan hoeft geen uitdraai van dit model naar de klanten.</t>
  </si>
  <si>
    <t>Voor wat projectkosten: alle kosten die WEB dient te maken voor het project (netwerk en aansluiting, inclusief eventuele diepe kosten)</t>
  </si>
  <si>
    <t>Aansluitbeleid</t>
  </si>
  <si>
    <t>Model toetsing op econmisch verantwoord</t>
  </si>
  <si>
    <t>(na aanvullende bijdrage)</t>
  </si>
  <si>
    <t>invoer</t>
  </si>
  <si>
    <t>output</t>
  </si>
  <si>
    <t xml:space="preserve">Totale eemalige bijdrage klanten </t>
  </si>
  <si>
    <t>Aansluiting type</t>
  </si>
  <si>
    <t>Aantal van type</t>
  </si>
  <si>
    <t>De bijdrage voor meerlengte per aansluiting</t>
  </si>
  <si>
    <t>Bijdrage EAV p/a</t>
  </si>
  <si>
    <t>Zie aansluitbeleid</t>
  </si>
  <si>
    <t xml:space="preserve">Het aantal aansluitingen per type </t>
  </si>
  <si>
    <t>Bijdrage meerlengte p/a</t>
  </si>
  <si>
    <t>Aantal RV p/a</t>
  </si>
  <si>
    <t>Bijdrage EAV  p/a</t>
  </si>
  <si>
    <t>De bijdrage per aansluiting (exclusief meerlengte). Bij kVA &gt; 4,4 dan uitkomst calculatie maatwerk voor de aansluiting invullen</t>
  </si>
  <si>
    <t>Hiermee bepalen of voldoende is aangetoond dat de aansluiting actief wordt in 1 jaar.</t>
  </si>
  <si>
    <t>Aantal eenheden rekenvolume (kVA) per aansluiting (zie tarievenblad)</t>
  </si>
  <si>
    <t>De vergoeding voor de aansluiting (eenmalig aansluittarief)</t>
  </si>
  <si>
    <t>De vergoeding uit toekomstige tarieven (via maandelijkse nota), het vaste gedeelte</t>
  </si>
  <si>
    <t>Hieronder ook begrepen een eventuele restitutie als een aansluiting wordt gerealiseerd op een aansluiting waarvoor meerlengte</t>
  </si>
  <si>
    <t>heeft betaald.</t>
  </si>
  <si>
    <t>Positief saldo</t>
  </si>
  <si>
    <t>Aansluiting actief in jaar 1</t>
  </si>
  <si>
    <t>Bijdrage EAV actief in calc</t>
  </si>
  <si>
    <t>Standaard = 1. Alleen in het geval voor de aansluiting reeds eerder de bijdrage is betaald dan op 0 zetten</t>
  </si>
  <si>
    <t>Hiermee bepalen of voldoende is aangetoond dat de aansluiting actief wordt in 1 jaar. Als niet wordt de waarde van de toekomstige</t>
  </si>
  <si>
    <t>tarieven niet geactiveerd.</t>
  </si>
  <si>
    <t>niveau 2024</t>
  </si>
  <si>
    <t>gemiddelde WACC E / DW ACM cf. tarieven 2024</t>
  </si>
  <si>
    <t>Berekend uit model ACM tarieven 2024, dient jaarlijkst ververst te worden</t>
  </si>
  <si>
    <t>Afkomstig uit model ACM tarieven 2024, dient jaarlijkst ververst te worden</t>
  </si>
  <si>
    <t>Versie 2024, 11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</si>
</sst>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0" borderId="0" xfId="0" applyNumberFormat="1"/>
    <xf numFmtId="0" fontId="0" fillId="0" borderId="1" xfId="0" applyBorder="1"/>
    <xf numFmtId="40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0" xfId="0" applyFill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0" fillId="0" borderId="0" xfId="0" applyAlignment="1">
      <alignment horizontal="left" indent="1"/>
    </xf>
    <xf numFmtId="0" fontId="0" fillId="3" borderId="0" xfId="0" applyFill="1"/>
    <xf numFmtId="9" fontId="0" fillId="3" borderId="0" xfId="0" applyNumberFormat="1" applyFill="1"/>
    <xf numFmtId="4" fontId="0" fillId="3" borderId="0" xfId="0" applyNumberFormat="1" applyFill="1"/>
    <xf numFmtId="0" fontId="0" fillId="3" borderId="0" xfId="0" applyFill="1" applyAlignment="1">
      <alignment horizontal="right"/>
    </xf>
    <xf numFmtId="2" fontId="0" fillId="3" borderId="0" xfId="0" applyNumberFormat="1" applyFill="1"/>
    <xf numFmtId="0" fontId="0" fillId="3" borderId="1" xfId="0" applyFill="1" applyBorder="1"/>
    <xf numFmtId="40" fontId="0" fillId="0" borderId="0" xfId="0" applyNumberFormat="1"/>
    <xf numFmtId="4" fontId="0" fillId="0" borderId="3" xfId="0" applyNumberFormat="1" applyBorder="1" applyAlignment="1">
      <alignment horizontal="left" indent="1"/>
    </xf>
    <xf numFmtId="4" fontId="0" fillId="0" borderId="0" xfId="0" applyNumberFormat="1" applyAlignment="1">
      <alignment horizontal="left" indent="1"/>
    </xf>
    <xf numFmtId="0" fontId="0" fillId="0" borderId="6" xfId="0" applyBorder="1" applyAlignment="1">
      <alignment horizontal="left" indent="1"/>
    </xf>
    <xf numFmtId="4" fontId="0" fillId="0" borderId="8" xfId="0" applyNumberFormat="1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1" xfId="0" applyBorder="1" applyAlignment="1">
      <alignment horizontal="right" indent="2"/>
    </xf>
    <xf numFmtId="0" fontId="0" fillId="0" borderId="5" xfId="0" applyBorder="1" applyAlignment="1">
      <alignment horizontal="left"/>
    </xf>
    <xf numFmtId="0" fontId="0" fillId="4" borderId="0" xfId="0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8" xfId="0" applyFill="1" applyBorder="1"/>
    <xf numFmtId="0" fontId="4" fillId="5" borderId="5" xfId="0" applyFont="1" applyFill="1" applyBorder="1"/>
    <xf numFmtId="0" fontId="5" fillId="5" borderId="5" xfId="0" applyFont="1" applyFill="1" applyBorder="1"/>
    <xf numFmtId="0" fontId="5" fillId="5" borderId="0" xfId="0" applyFont="1" applyFill="1"/>
    <xf numFmtId="4" fontId="0" fillId="6" borderId="1" xfId="0" applyNumberFormat="1" applyFill="1" applyBorder="1"/>
    <xf numFmtId="4" fontId="0" fillId="6" borderId="8" xfId="0" applyNumberFormat="1" applyFill="1" applyBorder="1"/>
    <xf numFmtId="4" fontId="0" fillId="6" borderId="0" xfId="0" applyNumberFormat="1" applyFill="1" applyAlignment="1">
      <alignment horizontal="left"/>
    </xf>
    <xf numFmtId="0" fontId="0" fillId="6" borderId="0" xfId="0" applyFill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1" fillId="7" borderId="0" xfId="0" applyFont="1" applyFill="1"/>
    <xf numFmtId="4" fontId="6" fillId="0" borderId="0" xfId="0" applyNumberFormat="1" applyFont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1</xdr:row>
      <xdr:rowOff>63500</xdr:rowOff>
    </xdr:from>
    <xdr:to>
      <xdr:col>12</xdr:col>
      <xdr:colOff>790575</xdr:colOff>
      <xdr:row>6</xdr:row>
      <xdr:rowOff>38100</xdr:rowOff>
    </xdr:to>
    <xdr:pic>
      <xdr:nvPicPr>
        <xdr:cNvPr id="3" name="Afbeelding 2" descr="Koptekst">
          <a:extLst>
            <a:ext uri="{FF2B5EF4-FFF2-40B4-BE49-F238E27FC236}">
              <a16:creationId xmlns:a16="http://schemas.microsoft.com/office/drawing/2014/main" id="{304E80A2-5BF0-5C42-ACCC-88725E5E52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0800" y="266700"/>
          <a:ext cx="2324100" cy="1130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BACF-6B2D-8F46-ADE0-80ED300B23E5}">
  <dimension ref="A1:Z133"/>
  <sheetViews>
    <sheetView tabSelected="1" topLeftCell="A113" zoomScale="68" zoomScaleNormal="70" workbookViewId="0">
      <selection activeCell="B7" sqref="B7"/>
    </sheetView>
  </sheetViews>
  <sheetFormatPr defaultColWidth="11" defaultRowHeight="15.5" x14ac:dyDescent="0.35"/>
  <cols>
    <col min="1" max="1" width="3.33203125" customWidth="1"/>
    <col min="2" max="2" width="25.83203125" customWidth="1"/>
    <col min="14" max="14" width="3.1640625" customWidth="1"/>
    <col min="15" max="15" width="1.83203125" customWidth="1"/>
    <col min="25" max="25" width="13.5" customWidth="1"/>
  </cols>
  <sheetData>
    <row r="1" spans="1:26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x14ac:dyDescent="0.35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3.5" x14ac:dyDescent="0.55000000000000004">
      <c r="A3" s="31"/>
      <c r="B3" s="41" t="s">
        <v>62</v>
      </c>
      <c r="C3" s="36"/>
      <c r="D3" s="36"/>
      <c r="E3" s="50" t="s">
        <v>90</v>
      </c>
      <c r="F3" s="36"/>
      <c r="G3" s="36"/>
      <c r="H3" s="36"/>
      <c r="I3" s="36"/>
      <c r="J3" s="36"/>
      <c r="K3" s="36"/>
      <c r="L3" s="36"/>
      <c r="M3" s="37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8.5" x14ac:dyDescent="0.45">
      <c r="A4" s="31"/>
      <c r="B4" s="42" t="s">
        <v>63</v>
      </c>
      <c r="C4" s="43"/>
      <c r="D4" s="43"/>
      <c r="E4" s="36"/>
      <c r="F4" s="36"/>
      <c r="G4" s="36"/>
      <c r="H4" s="36"/>
      <c r="I4" s="36"/>
      <c r="J4" s="36"/>
      <c r="K4" s="36"/>
      <c r="L4" s="36"/>
      <c r="M4" s="37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35">
      <c r="A5" s="31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35">
      <c r="A6" s="31"/>
      <c r="B6" s="35" t="s">
        <v>94</v>
      </c>
      <c r="C6" s="36"/>
      <c r="D6" s="36"/>
      <c r="E6" s="36"/>
      <c r="F6" s="16" t="s">
        <v>65</v>
      </c>
      <c r="G6" s="47" t="s">
        <v>66</v>
      </c>
      <c r="H6" s="36"/>
      <c r="I6" s="36"/>
      <c r="J6" s="36"/>
      <c r="K6" s="36"/>
      <c r="L6" s="36"/>
      <c r="M6" s="37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x14ac:dyDescent="0.35">
      <c r="A7" s="31"/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x14ac:dyDescent="0.3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35">
      <c r="A9" s="31"/>
      <c r="B9" s="7" t="s">
        <v>26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31"/>
      <c r="O9" s="31"/>
      <c r="P9" s="7" t="s">
        <v>57</v>
      </c>
      <c r="Q9" s="8"/>
      <c r="R9" s="8"/>
      <c r="S9" s="8"/>
      <c r="T9" s="8"/>
      <c r="U9" s="8"/>
      <c r="V9" s="8"/>
      <c r="W9" s="8"/>
      <c r="X9" s="8"/>
      <c r="Y9" s="9"/>
      <c r="Z9" s="31"/>
    </row>
    <row r="10" spans="1:26" x14ac:dyDescent="0.35">
      <c r="A10" s="31"/>
      <c r="B10" s="10" t="s">
        <v>5</v>
      </c>
      <c r="E10" s="16">
        <v>20</v>
      </c>
      <c r="F10" t="s">
        <v>6</v>
      </c>
      <c r="H10" t="s">
        <v>54</v>
      </c>
      <c r="M10" s="11"/>
      <c r="N10" s="31"/>
      <c r="O10" s="31"/>
      <c r="P10" s="10" t="s">
        <v>72</v>
      </c>
      <c r="Y10" s="11"/>
      <c r="Z10" s="31"/>
    </row>
    <row r="11" spans="1:26" x14ac:dyDescent="0.35">
      <c r="A11" s="31"/>
      <c r="B11" s="10" t="s">
        <v>7</v>
      </c>
      <c r="E11" s="16">
        <v>15</v>
      </c>
      <c r="F11" t="s">
        <v>6</v>
      </c>
      <c r="H11" t="s">
        <v>54</v>
      </c>
      <c r="M11" s="11"/>
      <c r="N11" s="31"/>
      <c r="O11" s="31"/>
      <c r="P11" s="10" t="s">
        <v>72</v>
      </c>
      <c r="Y11" s="11"/>
      <c r="Z11" s="31"/>
    </row>
    <row r="12" spans="1:26" x14ac:dyDescent="0.35">
      <c r="A12" s="31"/>
      <c r="B12" s="10" t="s">
        <v>8</v>
      </c>
      <c r="E12" s="17">
        <f>(5.72%+6.38%)/2</f>
        <v>6.0499999999999998E-2</v>
      </c>
      <c r="H12" t="s">
        <v>54</v>
      </c>
      <c r="M12" s="11"/>
      <c r="N12" s="31"/>
      <c r="O12" s="31"/>
      <c r="P12" s="10" t="s">
        <v>72</v>
      </c>
      <c r="R12" t="s">
        <v>91</v>
      </c>
      <c r="Y12" s="11"/>
      <c r="Z12" s="31"/>
    </row>
    <row r="13" spans="1:26" x14ac:dyDescent="0.35">
      <c r="A13" s="31"/>
      <c r="B13" s="10" t="s">
        <v>27</v>
      </c>
      <c r="E13" s="18">
        <v>122.49</v>
      </c>
      <c r="F13" t="s">
        <v>4</v>
      </c>
      <c r="H13" t="s">
        <v>54</v>
      </c>
      <c r="M13" s="11"/>
      <c r="N13" s="31"/>
      <c r="O13" s="31"/>
      <c r="P13" s="10" t="s">
        <v>92</v>
      </c>
      <c r="Y13" s="11"/>
      <c r="Z13" s="31"/>
    </row>
    <row r="14" spans="1:26" x14ac:dyDescent="0.35">
      <c r="A14" s="31"/>
      <c r="B14" s="10" t="s">
        <v>28</v>
      </c>
      <c r="E14" s="18">
        <v>398.45</v>
      </c>
      <c r="F14" t="s">
        <v>4</v>
      </c>
      <c r="H14" t="s">
        <v>54</v>
      </c>
      <c r="M14" s="11"/>
      <c r="N14" s="31"/>
      <c r="O14" s="31"/>
      <c r="P14" s="10" t="s">
        <v>92</v>
      </c>
      <c r="Y14" s="11"/>
      <c r="Z14" s="31"/>
    </row>
    <row r="15" spans="1:26" x14ac:dyDescent="0.35">
      <c r="A15" s="31"/>
      <c r="B15" s="12" t="s">
        <v>29</v>
      </c>
      <c r="C15" s="3"/>
      <c r="D15" s="3"/>
      <c r="E15" s="52">
        <v>4.1340000000000003</v>
      </c>
      <c r="F15" s="3" t="s">
        <v>30</v>
      </c>
      <c r="G15" s="3"/>
      <c r="H15" s="3" t="s">
        <v>53</v>
      </c>
      <c r="I15" s="3"/>
      <c r="J15" s="3"/>
      <c r="K15" s="3"/>
      <c r="L15" s="3"/>
      <c r="M15" s="13"/>
      <c r="N15" s="31"/>
      <c r="O15" s="31"/>
      <c r="P15" s="10" t="s">
        <v>93</v>
      </c>
      <c r="Y15" s="11"/>
      <c r="Z15" s="31"/>
    </row>
    <row r="16" spans="1:26" x14ac:dyDescent="0.3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x14ac:dyDescent="0.35">
      <c r="A17" s="31"/>
      <c r="B17" s="7" t="s">
        <v>10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31"/>
      <c r="O17" s="31"/>
      <c r="P17" s="7" t="s">
        <v>57</v>
      </c>
      <c r="Q17" s="8"/>
      <c r="R17" s="8"/>
      <c r="S17" s="8"/>
      <c r="T17" s="8"/>
      <c r="U17" s="8"/>
      <c r="V17" s="8"/>
      <c r="W17" s="8"/>
      <c r="X17" s="8"/>
      <c r="Y17" s="9"/>
      <c r="Z17" s="31"/>
    </row>
    <row r="18" spans="1:26" x14ac:dyDescent="0.35">
      <c r="A18" s="31"/>
      <c r="B18" s="14" t="s">
        <v>1</v>
      </c>
      <c r="M18" s="11"/>
      <c r="N18" s="31"/>
      <c r="O18" s="31"/>
      <c r="P18" s="10"/>
      <c r="Y18" s="11"/>
      <c r="Z18" s="31"/>
    </row>
    <row r="19" spans="1:26" x14ac:dyDescent="0.35">
      <c r="A19" s="31"/>
      <c r="B19" s="10" t="s">
        <v>68</v>
      </c>
      <c r="C19" s="15" t="s">
        <v>16</v>
      </c>
      <c r="D19" s="15" t="s">
        <v>17</v>
      </c>
      <c r="E19" s="15" t="s">
        <v>18</v>
      </c>
      <c r="F19" s="15" t="s">
        <v>19</v>
      </c>
      <c r="G19" s="15" t="s">
        <v>20</v>
      </c>
      <c r="H19" s="15" t="s">
        <v>21</v>
      </c>
      <c r="I19" s="15" t="s">
        <v>22</v>
      </c>
      <c r="J19" s="15" t="s">
        <v>23</v>
      </c>
      <c r="K19" s="15" t="s">
        <v>24</v>
      </c>
      <c r="L19" s="15" t="s">
        <v>25</v>
      </c>
      <c r="M19" s="11"/>
      <c r="N19" s="31"/>
      <c r="O19" s="31"/>
      <c r="P19" s="10"/>
      <c r="Y19" s="11"/>
      <c r="Z19" s="31"/>
    </row>
    <row r="20" spans="1:26" x14ac:dyDescent="0.35">
      <c r="A20" s="31"/>
      <c r="B20" s="10" t="s">
        <v>69</v>
      </c>
      <c r="C20" s="19">
        <v>1</v>
      </c>
      <c r="D20" s="19">
        <v>1</v>
      </c>
      <c r="E20" s="19">
        <v>1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1"/>
      <c r="N20" s="31"/>
      <c r="O20" s="31"/>
      <c r="P20" s="30" t="s">
        <v>73</v>
      </c>
      <c r="Y20" s="11"/>
      <c r="Z20" s="31"/>
    </row>
    <row r="21" spans="1:26" x14ac:dyDescent="0.35">
      <c r="A21" s="31"/>
      <c r="B21" s="10" t="s">
        <v>75</v>
      </c>
      <c r="C21" s="16">
        <v>4.4000000000000004</v>
      </c>
      <c r="D21" s="16">
        <v>4.4000000000000004</v>
      </c>
      <c r="E21" s="16">
        <v>4.4000000000000004</v>
      </c>
      <c r="F21" s="16">
        <v>4.4000000000000004</v>
      </c>
      <c r="G21" s="16">
        <v>4.4000000000000004</v>
      </c>
      <c r="H21" s="16">
        <v>4.4000000000000004</v>
      </c>
      <c r="I21" s="16">
        <v>4.4000000000000004</v>
      </c>
      <c r="J21" s="16">
        <v>4.4000000000000004</v>
      </c>
      <c r="K21" s="16">
        <v>4.4000000000000004</v>
      </c>
      <c r="L21" s="16">
        <v>4.4000000000000004</v>
      </c>
      <c r="M21" s="11"/>
      <c r="N21" s="31"/>
      <c r="O21" s="31"/>
      <c r="P21" s="10" t="s">
        <v>79</v>
      </c>
      <c r="Y21" s="11"/>
      <c r="Z21" s="31"/>
    </row>
    <row r="22" spans="1:26" x14ac:dyDescent="0.35">
      <c r="A22" s="31"/>
      <c r="B22" s="10" t="s">
        <v>71</v>
      </c>
      <c r="C22" s="18">
        <f>IF(AND(C21=4.4,C20&gt;0),1750.19,IF(C20=0,0,"maatwerk"))</f>
        <v>1750.19</v>
      </c>
      <c r="D22" s="18">
        <f t="shared" ref="D22:L22" si="0">IF(AND(D21=4.4,D20&gt;0),1750.19,IF(D20=0,0,"maatwerk"))</f>
        <v>1750.19</v>
      </c>
      <c r="E22" s="18">
        <f t="shared" si="0"/>
        <v>1750.19</v>
      </c>
      <c r="F22" s="18">
        <f t="shared" si="0"/>
        <v>0</v>
      </c>
      <c r="G22" s="18">
        <f t="shared" si="0"/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18">
        <f t="shared" si="0"/>
        <v>0</v>
      </c>
      <c r="L22" s="18">
        <f t="shared" si="0"/>
        <v>0</v>
      </c>
      <c r="M22" s="11"/>
      <c r="N22" s="31"/>
      <c r="O22" s="31"/>
      <c r="P22" s="10" t="s">
        <v>77</v>
      </c>
      <c r="Y22" s="11"/>
      <c r="Z22" s="31"/>
    </row>
    <row r="23" spans="1:26" x14ac:dyDescent="0.35">
      <c r="A23" s="31"/>
      <c r="B23" s="10" t="s">
        <v>74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11"/>
      <c r="N23" s="31"/>
      <c r="O23" s="31"/>
      <c r="P23" s="10" t="s">
        <v>70</v>
      </c>
      <c r="Y23" s="11"/>
      <c r="Z23" s="31"/>
    </row>
    <row r="24" spans="1:26" x14ac:dyDescent="0.35">
      <c r="A24" s="31"/>
      <c r="B24" s="10" t="s">
        <v>86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1"/>
      <c r="N24" s="31"/>
      <c r="O24" s="31"/>
      <c r="P24" s="10" t="s">
        <v>87</v>
      </c>
      <c r="Y24" s="11"/>
      <c r="Z24" s="31"/>
    </row>
    <row r="25" spans="1:26" x14ac:dyDescent="0.35">
      <c r="A25" s="31"/>
      <c r="B25" s="10" t="s">
        <v>85</v>
      </c>
      <c r="C25" s="19" t="s">
        <v>11</v>
      </c>
      <c r="D25" s="19" t="s">
        <v>11</v>
      </c>
      <c r="E25" s="19" t="s">
        <v>11</v>
      </c>
      <c r="F25" s="19" t="s">
        <v>52</v>
      </c>
      <c r="G25" s="19" t="s">
        <v>52</v>
      </c>
      <c r="H25" s="19" t="s">
        <v>52</v>
      </c>
      <c r="I25" s="19" t="s">
        <v>52</v>
      </c>
      <c r="J25" s="19" t="s">
        <v>52</v>
      </c>
      <c r="K25" s="19" t="s">
        <v>52</v>
      </c>
      <c r="L25" s="19" t="s">
        <v>52</v>
      </c>
      <c r="M25" s="11"/>
      <c r="N25" s="31"/>
      <c r="O25" s="31"/>
      <c r="P25" s="10" t="s">
        <v>88</v>
      </c>
      <c r="Y25" s="11"/>
      <c r="Z25" s="31"/>
    </row>
    <row r="26" spans="1:26" x14ac:dyDescent="0.35">
      <c r="A26" s="31"/>
      <c r="B26" s="10"/>
      <c r="M26" s="11"/>
      <c r="N26" s="31"/>
      <c r="O26" s="31"/>
      <c r="P26" s="10" t="s">
        <v>89</v>
      </c>
      <c r="Y26" s="11"/>
      <c r="Z26" s="31"/>
    </row>
    <row r="27" spans="1:26" x14ac:dyDescent="0.35">
      <c r="A27" s="31"/>
      <c r="B27" s="14" t="s">
        <v>2</v>
      </c>
      <c r="M27" s="11"/>
      <c r="N27" s="31"/>
      <c r="O27" s="31"/>
      <c r="P27" s="10"/>
      <c r="Y27" s="11"/>
      <c r="Z27" s="31"/>
    </row>
    <row r="28" spans="1:26" x14ac:dyDescent="0.35">
      <c r="A28" s="31"/>
      <c r="B28" s="10" t="s">
        <v>68</v>
      </c>
      <c r="C28" s="15" t="s">
        <v>16</v>
      </c>
      <c r="D28" s="15" t="s">
        <v>17</v>
      </c>
      <c r="E28" s="15" t="s">
        <v>18</v>
      </c>
      <c r="F28" s="15" t="s">
        <v>19</v>
      </c>
      <c r="G28" s="15" t="s">
        <v>20</v>
      </c>
      <c r="H28" s="15" t="s">
        <v>21</v>
      </c>
      <c r="I28" s="15" t="s">
        <v>22</v>
      </c>
      <c r="J28" s="15" t="s">
        <v>23</v>
      </c>
      <c r="K28" s="15" t="s">
        <v>24</v>
      </c>
      <c r="L28" s="15" t="s">
        <v>25</v>
      </c>
      <c r="M28" s="11"/>
      <c r="N28" s="31"/>
      <c r="O28" s="31"/>
      <c r="P28" s="10"/>
      <c r="Y28" s="11"/>
      <c r="Z28" s="31"/>
    </row>
    <row r="29" spans="1:26" x14ac:dyDescent="0.35">
      <c r="A29" s="31"/>
      <c r="B29" s="10" t="s">
        <v>69</v>
      </c>
      <c r="C29" s="19">
        <v>1</v>
      </c>
      <c r="D29" s="19">
        <v>1</v>
      </c>
      <c r="E29" s="19">
        <v>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1"/>
      <c r="N29" s="31"/>
      <c r="O29" s="31"/>
      <c r="P29" s="30" t="s">
        <v>73</v>
      </c>
      <c r="Y29" s="11"/>
      <c r="Z29" s="31"/>
    </row>
    <row r="30" spans="1:26" x14ac:dyDescent="0.35">
      <c r="A30" s="31"/>
      <c r="B30" s="10" t="s">
        <v>75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1"/>
      <c r="N30" s="31"/>
      <c r="O30" s="31"/>
      <c r="P30" s="10" t="s">
        <v>55</v>
      </c>
      <c r="Y30" s="11"/>
      <c r="Z30" s="31"/>
    </row>
    <row r="31" spans="1:26" x14ac:dyDescent="0.35">
      <c r="A31" s="31"/>
      <c r="B31" s="10" t="s">
        <v>76</v>
      </c>
      <c r="C31" s="18">
        <f>IF(AND(C30=1,C29&gt;0),1191.59,IF(C29=0,0,"maatwerk"))</f>
        <v>1191.5899999999999</v>
      </c>
      <c r="D31" s="18">
        <f t="shared" ref="D31:L31" si="1">IF(AND(D30=1,D29&gt;0),1191.59,IF(D29=0,0,"maatwerk"))</f>
        <v>1191.5899999999999</v>
      </c>
      <c r="E31" s="18">
        <f t="shared" si="1"/>
        <v>1191.5899999999999</v>
      </c>
      <c r="F31" s="18">
        <f t="shared" si="1"/>
        <v>0</v>
      </c>
      <c r="G31" s="18">
        <f t="shared" si="1"/>
        <v>0</v>
      </c>
      <c r="H31" s="18">
        <f t="shared" si="1"/>
        <v>0</v>
      </c>
      <c r="I31" s="18">
        <f t="shared" si="1"/>
        <v>0</v>
      </c>
      <c r="J31" s="18">
        <f t="shared" si="1"/>
        <v>0</v>
      </c>
      <c r="K31" s="18">
        <f t="shared" si="1"/>
        <v>0</v>
      </c>
      <c r="L31" s="18">
        <f t="shared" si="1"/>
        <v>0</v>
      </c>
      <c r="M31" s="11"/>
      <c r="N31" s="31"/>
      <c r="O31" s="31"/>
      <c r="P31" s="10" t="s">
        <v>77</v>
      </c>
      <c r="Y31" s="11"/>
      <c r="Z31" s="31"/>
    </row>
    <row r="32" spans="1:26" x14ac:dyDescent="0.35">
      <c r="A32" s="31"/>
      <c r="B32" s="10" t="s">
        <v>12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1"/>
      <c r="N32" s="31"/>
      <c r="O32" s="31"/>
      <c r="P32" s="10" t="s">
        <v>70</v>
      </c>
      <c r="Y32" s="11"/>
      <c r="Z32" s="31"/>
    </row>
    <row r="33" spans="1:26" x14ac:dyDescent="0.35">
      <c r="A33" s="31"/>
      <c r="B33" s="10" t="s">
        <v>86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1"/>
      <c r="N33" s="31"/>
      <c r="O33" s="31"/>
      <c r="P33" s="10" t="s">
        <v>87</v>
      </c>
      <c r="Y33" s="11"/>
      <c r="Z33" s="31"/>
    </row>
    <row r="34" spans="1:26" x14ac:dyDescent="0.35">
      <c r="A34" s="31"/>
      <c r="B34" s="10" t="s">
        <v>85</v>
      </c>
      <c r="C34" s="19" t="s">
        <v>11</v>
      </c>
      <c r="D34" s="19" t="s">
        <v>11</v>
      </c>
      <c r="E34" s="19" t="s">
        <v>11</v>
      </c>
      <c r="F34" s="19" t="s">
        <v>52</v>
      </c>
      <c r="G34" s="19" t="s">
        <v>52</v>
      </c>
      <c r="H34" s="19" t="s">
        <v>52</v>
      </c>
      <c r="I34" s="19" t="s">
        <v>52</v>
      </c>
      <c r="J34" s="19" t="s">
        <v>52</v>
      </c>
      <c r="K34" s="19" t="s">
        <v>52</v>
      </c>
      <c r="L34" s="19" t="s">
        <v>52</v>
      </c>
      <c r="M34" s="11"/>
      <c r="N34" s="31"/>
      <c r="O34" s="31"/>
      <c r="P34" s="10" t="s">
        <v>78</v>
      </c>
      <c r="Y34" s="11"/>
      <c r="Z34" s="31"/>
    </row>
    <row r="35" spans="1:26" x14ac:dyDescent="0.35">
      <c r="A35" s="31"/>
      <c r="B35" s="12" t="s">
        <v>31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13"/>
      <c r="N35" s="31"/>
      <c r="O35" s="31"/>
      <c r="P35" s="12" t="s">
        <v>56</v>
      </c>
      <c r="Q35" s="3"/>
      <c r="R35" s="3"/>
      <c r="S35" s="3"/>
      <c r="T35" s="3"/>
      <c r="U35" s="3"/>
      <c r="V35" s="3"/>
      <c r="W35" s="3"/>
      <c r="X35" s="3"/>
      <c r="Y35" s="13"/>
      <c r="Z35" s="31"/>
    </row>
    <row r="36" spans="1:26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7" customHeight="1" x14ac:dyDescent="0.35">
      <c r="A37" s="31"/>
      <c r="B37" s="7" t="s">
        <v>14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x14ac:dyDescent="0.35">
      <c r="A38" s="31"/>
      <c r="B38" s="10" t="s">
        <v>1</v>
      </c>
      <c r="D38" s="2">
        <f>SUMPRODUCT(C20:L20,C22:L22,C24:L24)+SUMPRODUCT(C20:L20,C23:L23,C24:L24)</f>
        <v>5250.57</v>
      </c>
      <c r="M38" s="1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x14ac:dyDescent="0.35">
      <c r="A39" s="31"/>
      <c r="B39" s="10" t="s">
        <v>2</v>
      </c>
      <c r="D39" s="51">
        <f>SUMPRODUCT(C29:L29,C31:L31,C33:L33)+SUMPRODUCT(C29:L29,C32:L32,C33:L33)</f>
        <v>3574.7699999999995</v>
      </c>
      <c r="M39" s="1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x14ac:dyDescent="0.35">
      <c r="A40" s="31"/>
      <c r="B40" s="12" t="s">
        <v>3</v>
      </c>
      <c r="C40" s="3"/>
      <c r="D40" s="1">
        <f>SUM(D38:D39)</f>
        <v>8825.34</v>
      </c>
      <c r="E40" s="3"/>
      <c r="F40" s="3"/>
      <c r="G40" s="3"/>
      <c r="H40" s="3"/>
      <c r="I40" s="3"/>
      <c r="J40" s="3"/>
      <c r="K40" s="3"/>
      <c r="L40" s="3"/>
      <c r="M40" s="13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x14ac:dyDescent="0.35">
      <c r="A42" s="31"/>
      <c r="B42" s="7" t="s">
        <v>13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31"/>
      <c r="O42" s="31"/>
      <c r="P42" s="7" t="s">
        <v>57</v>
      </c>
      <c r="Q42" s="8"/>
      <c r="R42" s="8"/>
      <c r="S42" s="8"/>
      <c r="T42" s="8"/>
      <c r="U42" s="8"/>
      <c r="V42" s="8"/>
      <c r="W42" s="8"/>
      <c r="X42" s="8"/>
      <c r="Y42" s="9"/>
      <c r="Z42" s="31"/>
    </row>
    <row r="43" spans="1:26" x14ac:dyDescent="0.35">
      <c r="A43" s="31"/>
      <c r="B43" s="10" t="s">
        <v>1</v>
      </c>
      <c r="D43" s="2">
        <v>17500</v>
      </c>
      <c r="M43" s="11"/>
      <c r="N43" s="31"/>
      <c r="O43" s="31"/>
      <c r="P43" s="10" t="s">
        <v>61</v>
      </c>
      <c r="Y43" s="11"/>
      <c r="Z43" s="31"/>
    </row>
    <row r="44" spans="1:26" x14ac:dyDescent="0.35">
      <c r="A44" s="31"/>
      <c r="B44" s="10" t="s">
        <v>2</v>
      </c>
      <c r="D44" s="1">
        <v>15000</v>
      </c>
      <c r="M44" s="11"/>
      <c r="N44" s="31"/>
      <c r="O44" s="31"/>
      <c r="P44" s="10" t="s">
        <v>82</v>
      </c>
      <c r="Y44" s="11"/>
      <c r="Z44" s="31"/>
    </row>
    <row r="45" spans="1:26" x14ac:dyDescent="0.35">
      <c r="A45" s="31"/>
      <c r="B45" s="12" t="s">
        <v>3</v>
      </c>
      <c r="C45" s="3"/>
      <c r="D45" s="1">
        <f>SUM(D43:D44)</f>
        <v>32500</v>
      </c>
      <c r="E45" s="3"/>
      <c r="F45" s="3"/>
      <c r="G45" s="3"/>
      <c r="H45" s="3"/>
      <c r="I45" s="3"/>
      <c r="J45" s="3"/>
      <c r="K45" s="3"/>
      <c r="L45" s="3"/>
      <c r="M45" s="13"/>
      <c r="N45" s="31"/>
      <c r="O45" s="31"/>
      <c r="P45" s="10" t="s">
        <v>83</v>
      </c>
      <c r="Y45" s="11"/>
      <c r="Z45" s="31"/>
    </row>
    <row r="46" spans="1:26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35">
      <c r="A47" s="31"/>
      <c r="B47" s="7" t="s">
        <v>15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35">
      <c r="A48" s="31"/>
      <c r="B48" s="10" t="s">
        <v>1</v>
      </c>
      <c r="D48" s="22">
        <f>SUM(C104:L104)</f>
        <v>18470.306520840426</v>
      </c>
      <c r="F48" t="s">
        <v>9</v>
      </c>
      <c r="M48" s="1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35">
      <c r="A49" s="31"/>
      <c r="B49" s="10" t="s">
        <v>2</v>
      </c>
      <c r="D49" s="4">
        <f>SUM(C128:L128)</f>
        <v>11571.702743743441</v>
      </c>
      <c r="F49" t="s">
        <v>9</v>
      </c>
      <c r="M49" s="1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35">
      <c r="A50" s="31"/>
      <c r="B50" s="12" t="s">
        <v>33</v>
      </c>
      <c r="C50" s="3"/>
      <c r="D50" s="4">
        <f>+D48+D49</f>
        <v>30042.009264583867</v>
      </c>
      <c r="E50" s="3"/>
      <c r="F50" s="3"/>
      <c r="G50" s="3"/>
      <c r="H50" s="3"/>
      <c r="I50" s="3"/>
      <c r="J50" s="3"/>
      <c r="K50" s="3"/>
      <c r="L50" s="3"/>
      <c r="M50" s="13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35">
      <c r="A52" s="31"/>
      <c r="B52" s="7" t="s">
        <v>36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31"/>
      <c r="O52" s="31"/>
      <c r="P52" s="7" t="s">
        <v>57</v>
      </c>
      <c r="Q52" s="8"/>
      <c r="R52" s="8"/>
      <c r="S52" s="8"/>
      <c r="T52" s="8"/>
      <c r="U52" s="8"/>
      <c r="V52" s="8"/>
      <c r="W52" s="8"/>
      <c r="X52" s="8"/>
      <c r="Y52" s="9"/>
      <c r="Z52" s="31"/>
    </row>
    <row r="53" spans="1:26" x14ac:dyDescent="0.35">
      <c r="A53" s="31"/>
      <c r="B53" s="10" t="s">
        <v>34</v>
      </c>
      <c r="D53" s="2">
        <f>+D40</f>
        <v>8825.34</v>
      </c>
      <c r="M53" s="11"/>
      <c r="N53" s="31"/>
      <c r="O53" s="31"/>
      <c r="P53" s="10" t="s">
        <v>80</v>
      </c>
      <c r="Y53" s="11"/>
      <c r="Z53" s="31"/>
    </row>
    <row r="54" spans="1:26" x14ac:dyDescent="0.35">
      <c r="A54" s="31"/>
      <c r="B54" s="10" t="s">
        <v>35</v>
      </c>
      <c r="D54" s="2">
        <f>+D50</f>
        <v>30042.009264583867</v>
      </c>
      <c r="M54" s="11"/>
      <c r="N54" s="31"/>
      <c r="O54" s="31"/>
      <c r="P54" s="10" t="s">
        <v>81</v>
      </c>
      <c r="Y54" s="11"/>
      <c r="Z54" s="31"/>
    </row>
    <row r="55" spans="1:26" x14ac:dyDescent="0.35">
      <c r="A55" s="31"/>
      <c r="B55" s="10" t="s">
        <v>37</v>
      </c>
      <c r="D55" s="2">
        <f>+D53+D54</f>
        <v>38867.349264583871</v>
      </c>
      <c r="M55" s="11"/>
      <c r="N55" s="31"/>
      <c r="O55" s="31"/>
      <c r="P55" s="10"/>
      <c r="Y55" s="11"/>
      <c r="Z55" s="31"/>
    </row>
    <row r="56" spans="1:26" x14ac:dyDescent="0.35">
      <c r="A56" s="31"/>
      <c r="B56" s="10" t="s">
        <v>0</v>
      </c>
      <c r="D56" s="2">
        <f>+D45</f>
        <v>32500</v>
      </c>
      <c r="M56" s="11"/>
      <c r="N56" s="31"/>
      <c r="O56" s="31"/>
      <c r="P56" s="10"/>
      <c r="Y56" s="11"/>
      <c r="Z56" s="31"/>
    </row>
    <row r="57" spans="1:26" x14ac:dyDescent="0.35">
      <c r="A57" s="31"/>
      <c r="B57" s="10" t="s">
        <v>38</v>
      </c>
      <c r="D57" s="2">
        <f>+D55-D56</f>
        <v>6367.3492645838705</v>
      </c>
      <c r="F57" t="s">
        <v>84</v>
      </c>
      <c r="H57" s="2">
        <f>MAX(D57,0)</f>
        <v>6367.3492645838705</v>
      </c>
      <c r="M57" s="11"/>
      <c r="N57" s="31"/>
      <c r="O57" s="31"/>
      <c r="P57" s="10"/>
      <c r="Y57" s="11"/>
      <c r="Z57" s="31"/>
    </row>
    <row r="58" spans="1:26" x14ac:dyDescent="0.35">
      <c r="A58" s="31"/>
      <c r="B58" s="10" t="s">
        <v>39</v>
      </c>
      <c r="D58" s="46" t="str">
        <f>IF(D57&lt;0,"nee","ja")</f>
        <v>ja</v>
      </c>
      <c r="E58" s="47"/>
      <c r="F58" s="47"/>
      <c r="G58" s="47"/>
      <c r="H58" s="47"/>
      <c r="I58" s="47"/>
      <c r="J58" s="47"/>
      <c r="M58" s="11"/>
      <c r="N58" s="31"/>
      <c r="O58" s="31"/>
      <c r="P58" s="10" t="s">
        <v>60</v>
      </c>
      <c r="Y58" s="11"/>
      <c r="Z58" s="31"/>
    </row>
    <row r="59" spans="1:26" x14ac:dyDescent="0.35">
      <c r="A59" s="31"/>
      <c r="B59" s="12" t="s">
        <v>46</v>
      </c>
      <c r="C59" s="3"/>
      <c r="D59" s="48" t="str">
        <f>IF(D58="nee","Er is geen aansluitverplichting, realisatie alleen in geval van aanvullende bijdrage","Er is aansluitverplichting tegen de bijdragen zoals opgenomen bij 'omvang project'")</f>
        <v>Er is aansluitverplichting tegen de bijdragen zoals opgenomen bij 'omvang project'</v>
      </c>
      <c r="E59" s="49"/>
      <c r="F59" s="49"/>
      <c r="G59" s="49"/>
      <c r="H59" s="49"/>
      <c r="I59" s="49"/>
      <c r="J59" s="49"/>
      <c r="K59" s="3"/>
      <c r="L59" s="3"/>
      <c r="M59" s="13"/>
      <c r="N59" s="31"/>
      <c r="O59" s="31"/>
      <c r="P59" s="12"/>
      <c r="Q59" s="3"/>
      <c r="R59" s="3"/>
      <c r="S59" s="3"/>
      <c r="T59" s="3"/>
      <c r="U59" s="3"/>
      <c r="V59" s="3"/>
      <c r="W59" s="3"/>
      <c r="X59" s="3"/>
      <c r="Y59" s="13"/>
      <c r="Z59" s="31"/>
    </row>
    <row r="60" spans="1:26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x14ac:dyDescent="0.35">
      <c r="A61" s="31"/>
      <c r="B61" s="7" t="s">
        <v>45</v>
      </c>
      <c r="C61" s="8"/>
      <c r="D61" s="23"/>
      <c r="E61" s="8"/>
      <c r="F61" s="8"/>
      <c r="G61" s="8"/>
      <c r="H61" s="8"/>
      <c r="I61" s="8"/>
      <c r="J61" s="8"/>
      <c r="K61" s="8"/>
      <c r="L61" s="8"/>
      <c r="M61" s="9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35">
      <c r="A62" s="31"/>
      <c r="B62" s="10" t="s">
        <v>40</v>
      </c>
      <c r="D62" s="24" t="str">
        <f>IF(D58="nee",-D57,"nvt")</f>
        <v>nvt</v>
      </c>
      <c r="M62" s="1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x14ac:dyDescent="0.35">
      <c r="A63" s="31"/>
      <c r="B63" s="10"/>
      <c r="D63" s="24"/>
      <c r="M63" s="1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x14ac:dyDescent="0.35">
      <c r="A64" s="31"/>
      <c r="B64" s="10" t="s">
        <v>41</v>
      </c>
      <c r="C64" s="15" t="s">
        <v>16</v>
      </c>
      <c r="D64" s="15" t="s">
        <v>17</v>
      </c>
      <c r="E64" s="15" t="s">
        <v>18</v>
      </c>
      <c r="F64" s="15" t="s">
        <v>19</v>
      </c>
      <c r="G64" s="15" t="s">
        <v>20</v>
      </c>
      <c r="H64" s="15" t="s">
        <v>21</v>
      </c>
      <c r="I64" s="15" t="s">
        <v>22</v>
      </c>
      <c r="J64" s="15" t="s">
        <v>23</v>
      </c>
      <c r="K64" s="15" t="s">
        <v>24</v>
      </c>
      <c r="L64" s="15" t="s">
        <v>25</v>
      </c>
      <c r="M64" s="25" t="s">
        <v>42</v>
      </c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x14ac:dyDescent="0.35">
      <c r="A65" s="31"/>
      <c r="B65" s="12" t="s">
        <v>40</v>
      </c>
      <c r="C65" s="5" t="str">
        <f>IF($D$62="nvt","nvt",C68/$M68*$D$62)</f>
        <v>nvt</v>
      </c>
      <c r="D65" s="5" t="str">
        <f t="shared" ref="D65:M65" si="2">IF($D$62="nvt","nvt",D68/$M68*$D$62)</f>
        <v>nvt</v>
      </c>
      <c r="E65" s="5" t="str">
        <f t="shared" si="2"/>
        <v>nvt</v>
      </c>
      <c r="F65" s="5" t="str">
        <f t="shared" si="2"/>
        <v>nvt</v>
      </c>
      <c r="G65" s="5" t="str">
        <f t="shared" si="2"/>
        <v>nvt</v>
      </c>
      <c r="H65" s="5" t="str">
        <f t="shared" si="2"/>
        <v>nvt</v>
      </c>
      <c r="I65" s="5" t="str">
        <f t="shared" si="2"/>
        <v>nvt</v>
      </c>
      <c r="J65" s="5" t="str">
        <f t="shared" si="2"/>
        <v>nvt</v>
      </c>
      <c r="K65" s="5" t="str">
        <f t="shared" si="2"/>
        <v>nvt</v>
      </c>
      <c r="L65" s="5" t="str">
        <f t="shared" si="2"/>
        <v>nvt</v>
      </c>
      <c r="M65" s="5" t="str">
        <f t="shared" si="2"/>
        <v>nvt</v>
      </c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x14ac:dyDescent="0.35">
      <c r="A67" s="31"/>
      <c r="B67" s="7" t="s">
        <v>67</v>
      </c>
      <c r="C67" s="27"/>
      <c r="D67" s="23"/>
      <c r="E67" s="27"/>
      <c r="F67" s="27"/>
      <c r="G67" s="27"/>
      <c r="H67" s="27"/>
      <c r="I67" s="27"/>
      <c r="J67" s="27"/>
      <c r="K67" s="27"/>
      <c r="L67" s="27"/>
      <c r="M67" s="9"/>
      <c r="N67" s="31"/>
      <c r="O67" s="31"/>
      <c r="P67" s="7" t="s">
        <v>57</v>
      </c>
      <c r="Q67" s="8"/>
      <c r="R67" s="8"/>
      <c r="S67" s="8"/>
      <c r="T67" s="8"/>
      <c r="U67" s="8"/>
      <c r="V67" s="8"/>
      <c r="W67" s="8"/>
      <c r="X67" s="8"/>
      <c r="Y67" s="9"/>
      <c r="Z67" s="31"/>
    </row>
    <row r="68" spans="1:26" x14ac:dyDescent="0.35">
      <c r="A68" s="31"/>
      <c r="B68" s="10" t="s">
        <v>44</v>
      </c>
      <c r="C68" s="2">
        <f>+(C22+C23)*C20*C24+(C31+C32)*C29*C33</f>
        <v>2941.7799999999997</v>
      </c>
      <c r="D68" s="2">
        <f t="shared" ref="D68:L68" si="3">+(D22+D23)*D20*D24+(D31+D32)*D29*D33</f>
        <v>2941.7799999999997</v>
      </c>
      <c r="E68" s="2">
        <f t="shared" si="3"/>
        <v>2941.7799999999997</v>
      </c>
      <c r="F68" s="2">
        <f t="shared" si="3"/>
        <v>0</v>
      </c>
      <c r="G68" s="2">
        <f t="shared" si="3"/>
        <v>0</v>
      </c>
      <c r="H68" s="2">
        <f t="shared" si="3"/>
        <v>0</v>
      </c>
      <c r="I68" s="2">
        <f t="shared" si="3"/>
        <v>0</v>
      </c>
      <c r="J68" s="2">
        <f t="shared" si="3"/>
        <v>0</v>
      </c>
      <c r="K68" s="2">
        <f t="shared" si="3"/>
        <v>0</v>
      </c>
      <c r="L68" s="2">
        <f t="shared" si="3"/>
        <v>0</v>
      </c>
      <c r="M68" s="28">
        <f>SUM(C68:L68)</f>
        <v>8825.34</v>
      </c>
      <c r="N68" s="31"/>
      <c r="O68" s="31"/>
      <c r="P68" s="10" t="s">
        <v>58</v>
      </c>
      <c r="Y68" s="11"/>
      <c r="Z68" s="31"/>
    </row>
    <row r="69" spans="1:26" x14ac:dyDescent="0.35">
      <c r="A69" s="31"/>
      <c r="B69" s="10" t="s">
        <v>40</v>
      </c>
      <c r="C69" s="5" t="str">
        <f>+C65</f>
        <v>nvt</v>
      </c>
      <c r="D69" s="5" t="str">
        <f t="shared" ref="D69:L69" si="4">+D65</f>
        <v>nvt</v>
      </c>
      <c r="E69" s="5" t="str">
        <f t="shared" si="4"/>
        <v>nvt</v>
      </c>
      <c r="F69" s="5" t="str">
        <f t="shared" si="4"/>
        <v>nvt</v>
      </c>
      <c r="G69" s="5" t="str">
        <f t="shared" si="4"/>
        <v>nvt</v>
      </c>
      <c r="H69" s="5" t="str">
        <f t="shared" si="4"/>
        <v>nvt</v>
      </c>
      <c r="I69" s="5" t="str">
        <f t="shared" si="4"/>
        <v>nvt</v>
      </c>
      <c r="J69" s="5" t="str">
        <f t="shared" si="4"/>
        <v>nvt</v>
      </c>
      <c r="K69" s="5" t="str">
        <f t="shared" si="4"/>
        <v>nvt</v>
      </c>
      <c r="L69" s="5" t="str">
        <f t="shared" si="4"/>
        <v>nvt</v>
      </c>
      <c r="M69" s="26" t="str">
        <f>IF(D62="nvt","nvt",SUM(C69:L69))</f>
        <v>nvt</v>
      </c>
      <c r="N69" s="31"/>
      <c r="O69" s="31"/>
      <c r="P69" s="10" t="s">
        <v>59</v>
      </c>
      <c r="Y69" s="11"/>
      <c r="Z69" s="31"/>
    </row>
    <row r="70" spans="1:26" x14ac:dyDescent="0.35">
      <c r="A70" s="31"/>
      <c r="B70" s="12" t="s">
        <v>43</v>
      </c>
      <c r="C70" s="44">
        <f>IF(C69="nvt",C68,C68+C69)</f>
        <v>2941.7799999999997</v>
      </c>
      <c r="D70" s="44">
        <f t="shared" ref="D70:L70" si="5">IF(D69="nvt",D68,D68+D69)</f>
        <v>2941.7799999999997</v>
      </c>
      <c r="E70" s="44">
        <f t="shared" si="5"/>
        <v>2941.7799999999997</v>
      </c>
      <c r="F70" s="44">
        <f t="shared" si="5"/>
        <v>0</v>
      </c>
      <c r="G70" s="44">
        <f t="shared" si="5"/>
        <v>0</v>
      </c>
      <c r="H70" s="44">
        <f t="shared" si="5"/>
        <v>0</v>
      </c>
      <c r="I70" s="44">
        <f t="shared" si="5"/>
        <v>0</v>
      </c>
      <c r="J70" s="44">
        <f t="shared" si="5"/>
        <v>0</v>
      </c>
      <c r="K70" s="44">
        <f t="shared" si="5"/>
        <v>0</v>
      </c>
      <c r="L70" s="44">
        <f t="shared" si="5"/>
        <v>0</v>
      </c>
      <c r="M70" s="45">
        <f>SUM(C70:L70)</f>
        <v>8825.34</v>
      </c>
      <c r="N70" s="31"/>
      <c r="O70" s="31"/>
      <c r="P70" s="12"/>
      <c r="Q70" s="3"/>
      <c r="R70" s="3"/>
      <c r="S70" s="3"/>
      <c r="T70" s="3"/>
      <c r="U70" s="3"/>
      <c r="V70" s="3"/>
      <c r="W70" s="3"/>
      <c r="X70" s="3"/>
      <c r="Y70" s="13"/>
      <c r="Z70" s="31"/>
    </row>
    <row r="71" spans="1:26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x14ac:dyDescent="0.35">
      <c r="A72" s="31"/>
      <c r="B72" s="7" t="s">
        <v>47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9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x14ac:dyDescent="0.35">
      <c r="A73" s="31"/>
      <c r="B73" s="10" t="s">
        <v>48</v>
      </c>
      <c r="C73" s="2">
        <f>+M70+D54</f>
        <v>38867.349264583871</v>
      </c>
      <c r="D73" t="s">
        <v>51</v>
      </c>
      <c r="M73" s="1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x14ac:dyDescent="0.35">
      <c r="A74" s="31"/>
      <c r="B74" s="10" t="s">
        <v>13</v>
      </c>
      <c r="C74" s="2">
        <f>+D56</f>
        <v>32500</v>
      </c>
      <c r="M74" s="1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x14ac:dyDescent="0.35">
      <c r="A75" s="31"/>
      <c r="B75" s="10" t="s">
        <v>38</v>
      </c>
      <c r="C75" s="2">
        <f>+C73-C74</f>
        <v>6367.3492645838705</v>
      </c>
      <c r="M75" s="1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x14ac:dyDescent="0.35">
      <c r="A76" s="31"/>
      <c r="B76" s="12" t="s">
        <v>49</v>
      </c>
      <c r="C76" s="29" t="str">
        <f>IF(C75&gt;=0,"ja","nee")</f>
        <v>ja</v>
      </c>
      <c r="D76" s="3" t="s">
        <v>64</v>
      </c>
      <c r="E76" s="3"/>
      <c r="F76" s="3"/>
      <c r="G76" s="3"/>
      <c r="H76" s="3"/>
      <c r="I76" s="3"/>
      <c r="J76" s="3"/>
      <c r="K76" s="3"/>
      <c r="L76" s="3"/>
      <c r="M76" s="13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6" customFormat="1" x14ac:dyDescent="0.35"/>
    <row r="79" spans="1:26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x14ac:dyDescent="0.35">
      <c r="A80" s="31"/>
      <c r="B80" s="7" t="s">
        <v>50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9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x14ac:dyDescent="0.35">
      <c r="A81" s="31"/>
      <c r="B81" s="10" t="s">
        <v>1</v>
      </c>
      <c r="C81" t="s">
        <v>16</v>
      </c>
      <c r="D81" t="s">
        <v>17</v>
      </c>
      <c r="E81" t="s">
        <v>18</v>
      </c>
      <c r="F81" t="s">
        <v>19</v>
      </c>
      <c r="G81" t="s">
        <v>20</v>
      </c>
      <c r="H81" t="s">
        <v>21</v>
      </c>
      <c r="I81" t="s">
        <v>22</v>
      </c>
      <c r="J81" t="s">
        <v>23</v>
      </c>
      <c r="K81" t="s">
        <v>24</v>
      </c>
      <c r="L81" t="s">
        <v>25</v>
      </c>
      <c r="M81" s="1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x14ac:dyDescent="0.35">
      <c r="A82" s="31"/>
      <c r="B82" s="10" t="s">
        <v>6</v>
      </c>
      <c r="M82" s="1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x14ac:dyDescent="0.35">
      <c r="A83" s="31"/>
      <c r="B83" s="30">
        <v>1</v>
      </c>
      <c r="C83" s="2">
        <f t="shared" ref="C83:L92" si="6">IF(C$25="ja",C$21*$E$13*C$20,0)*IF($B83&gt;$E$10,0,1)</f>
        <v>538.95600000000002</v>
      </c>
      <c r="D83" s="2">
        <f t="shared" si="6"/>
        <v>538.95600000000002</v>
      </c>
      <c r="E83" s="2">
        <f t="shared" si="6"/>
        <v>538.95600000000002</v>
      </c>
      <c r="F83" s="2">
        <f t="shared" si="6"/>
        <v>0</v>
      </c>
      <c r="G83" s="2">
        <f t="shared" si="6"/>
        <v>0</v>
      </c>
      <c r="H83" s="2">
        <f t="shared" si="6"/>
        <v>0</v>
      </c>
      <c r="I83" s="2">
        <f t="shared" si="6"/>
        <v>0</v>
      </c>
      <c r="J83" s="2">
        <f t="shared" si="6"/>
        <v>0</v>
      </c>
      <c r="K83" s="2">
        <f t="shared" si="6"/>
        <v>0</v>
      </c>
      <c r="L83" s="2">
        <f t="shared" si="6"/>
        <v>0</v>
      </c>
      <c r="M83" s="1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x14ac:dyDescent="0.35">
      <c r="A84" s="31"/>
      <c r="B84" s="30">
        <v>2</v>
      </c>
      <c r="C84" s="2">
        <f t="shared" si="6"/>
        <v>538.95600000000002</v>
      </c>
      <c r="D84" s="2">
        <f t="shared" si="6"/>
        <v>538.95600000000002</v>
      </c>
      <c r="E84" s="2">
        <f t="shared" si="6"/>
        <v>538.95600000000002</v>
      </c>
      <c r="F84" s="2">
        <f t="shared" si="6"/>
        <v>0</v>
      </c>
      <c r="G84" s="2">
        <f t="shared" si="6"/>
        <v>0</v>
      </c>
      <c r="H84" s="2">
        <f t="shared" si="6"/>
        <v>0</v>
      </c>
      <c r="I84" s="2">
        <f t="shared" si="6"/>
        <v>0</v>
      </c>
      <c r="J84" s="2">
        <f t="shared" si="6"/>
        <v>0</v>
      </c>
      <c r="K84" s="2">
        <f t="shared" si="6"/>
        <v>0</v>
      </c>
      <c r="L84" s="2">
        <f t="shared" si="6"/>
        <v>0</v>
      </c>
      <c r="M84" s="1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x14ac:dyDescent="0.35">
      <c r="A85" s="31"/>
      <c r="B85" s="30">
        <v>3</v>
      </c>
      <c r="C85" s="2">
        <f t="shared" si="6"/>
        <v>538.95600000000002</v>
      </c>
      <c r="D85" s="2">
        <f t="shared" si="6"/>
        <v>538.95600000000002</v>
      </c>
      <c r="E85" s="2">
        <f t="shared" si="6"/>
        <v>538.95600000000002</v>
      </c>
      <c r="F85" s="2">
        <f t="shared" si="6"/>
        <v>0</v>
      </c>
      <c r="G85" s="2">
        <f t="shared" si="6"/>
        <v>0</v>
      </c>
      <c r="H85" s="2">
        <f t="shared" si="6"/>
        <v>0</v>
      </c>
      <c r="I85" s="2">
        <f t="shared" si="6"/>
        <v>0</v>
      </c>
      <c r="J85" s="2">
        <f t="shared" si="6"/>
        <v>0</v>
      </c>
      <c r="K85" s="2">
        <f t="shared" si="6"/>
        <v>0</v>
      </c>
      <c r="L85" s="2">
        <f t="shared" si="6"/>
        <v>0</v>
      </c>
      <c r="M85" s="1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x14ac:dyDescent="0.35">
      <c r="A86" s="31"/>
      <c r="B86" s="30">
        <v>4</v>
      </c>
      <c r="C86" s="2">
        <f t="shared" si="6"/>
        <v>538.95600000000002</v>
      </c>
      <c r="D86" s="2">
        <f t="shared" si="6"/>
        <v>538.95600000000002</v>
      </c>
      <c r="E86" s="2">
        <f t="shared" si="6"/>
        <v>538.95600000000002</v>
      </c>
      <c r="F86" s="2">
        <f t="shared" si="6"/>
        <v>0</v>
      </c>
      <c r="G86" s="2">
        <f t="shared" si="6"/>
        <v>0</v>
      </c>
      <c r="H86" s="2">
        <f t="shared" si="6"/>
        <v>0</v>
      </c>
      <c r="I86" s="2">
        <f t="shared" si="6"/>
        <v>0</v>
      </c>
      <c r="J86" s="2">
        <f t="shared" si="6"/>
        <v>0</v>
      </c>
      <c r="K86" s="2">
        <f t="shared" si="6"/>
        <v>0</v>
      </c>
      <c r="L86" s="2">
        <f t="shared" si="6"/>
        <v>0</v>
      </c>
      <c r="M86" s="1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x14ac:dyDescent="0.35">
      <c r="A87" s="31"/>
      <c r="B87" s="30">
        <v>5</v>
      </c>
      <c r="C87" s="2">
        <f t="shared" si="6"/>
        <v>538.95600000000002</v>
      </c>
      <c r="D87" s="2">
        <f t="shared" si="6"/>
        <v>538.95600000000002</v>
      </c>
      <c r="E87" s="2">
        <f t="shared" si="6"/>
        <v>538.95600000000002</v>
      </c>
      <c r="F87" s="2">
        <f t="shared" si="6"/>
        <v>0</v>
      </c>
      <c r="G87" s="2">
        <f t="shared" si="6"/>
        <v>0</v>
      </c>
      <c r="H87" s="2">
        <f t="shared" si="6"/>
        <v>0</v>
      </c>
      <c r="I87" s="2">
        <f t="shared" si="6"/>
        <v>0</v>
      </c>
      <c r="J87" s="2">
        <f t="shared" si="6"/>
        <v>0</v>
      </c>
      <c r="K87" s="2">
        <f t="shared" si="6"/>
        <v>0</v>
      </c>
      <c r="L87" s="2">
        <f t="shared" si="6"/>
        <v>0</v>
      </c>
      <c r="M87" s="1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x14ac:dyDescent="0.35">
      <c r="A88" s="31"/>
      <c r="B88" s="30">
        <v>6</v>
      </c>
      <c r="C88" s="2">
        <f t="shared" si="6"/>
        <v>538.95600000000002</v>
      </c>
      <c r="D88" s="2">
        <f t="shared" si="6"/>
        <v>538.95600000000002</v>
      </c>
      <c r="E88" s="2">
        <f t="shared" si="6"/>
        <v>538.95600000000002</v>
      </c>
      <c r="F88" s="2">
        <f t="shared" si="6"/>
        <v>0</v>
      </c>
      <c r="G88" s="2">
        <f t="shared" si="6"/>
        <v>0</v>
      </c>
      <c r="H88" s="2">
        <f t="shared" si="6"/>
        <v>0</v>
      </c>
      <c r="I88" s="2">
        <f t="shared" si="6"/>
        <v>0</v>
      </c>
      <c r="J88" s="2">
        <f t="shared" si="6"/>
        <v>0</v>
      </c>
      <c r="K88" s="2">
        <f t="shared" si="6"/>
        <v>0</v>
      </c>
      <c r="L88" s="2">
        <f t="shared" si="6"/>
        <v>0</v>
      </c>
      <c r="M88" s="1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x14ac:dyDescent="0.35">
      <c r="A89" s="31"/>
      <c r="B89" s="30">
        <v>7</v>
      </c>
      <c r="C89" s="2">
        <f t="shared" si="6"/>
        <v>538.95600000000002</v>
      </c>
      <c r="D89" s="2">
        <f t="shared" si="6"/>
        <v>538.95600000000002</v>
      </c>
      <c r="E89" s="2">
        <f t="shared" si="6"/>
        <v>538.95600000000002</v>
      </c>
      <c r="F89" s="2">
        <f t="shared" si="6"/>
        <v>0</v>
      </c>
      <c r="G89" s="2">
        <f t="shared" si="6"/>
        <v>0</v>
      </c>
      <c r="H89" s="2">
        <f t="shared" si="6"/>
        <v>0</v>
      </c>
      <c r="I89" s="2">
        <f t="shared" si="6"/>
        <v>0</v>
      </c>
      <c r="J89" s="2">
        <f t="shared" si="6"/>
        <v>0</v>
      </c>
      <c r="K89" s="2">
        <f t="shared" si="6"/>
        <v>0</v>
      </c>
      <c r="L89" s="2">
        <f t="shared" si="6"/>
        <v>0</v>
      </c>
      <c r="M89" s="1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x14ac:dyDescent="0.35">
      <c r="A90" s="31"/>
      <c r="B90" s="30">
        <v>8</v>
      </c>
      <c r="C90" s="2">
        <f t="shared" si="6"/>
        <v>538.95600000000002</v>
      </c>
      <c r="D90" s="2">
        <f t="shared" si="6"/>
        <v>538.95600000000002</v>
      </c>
      <c r="E90" s="2">
        <f t="shared" si="6"/>
        <v>538.95600000000002</v>
      </c>
      <c r="F90" s="2">
        <f t="shared" si="6"/>
        <v>0</v>
      </c>
      <c r="G90" s="2">
        <f t="shared" si="6"/>
        <v>0</v>
      </c>
      <c r="H90" s="2">
        <f t="shared" si="6"/>
        <v>0</v>
      </c>
      <c r="I90" s="2">
        <f t="shared" si="6"/>
        <v>0</v>
      </c>
      <c r="J90" s="2">
        <f t="shared" si="6"/>
        <v>0</v>
      </c>
      <c r="K90" s="2">
        <f t="shared" si="6"/>
        <v>0</v>
      </c>
      <c r="L90" s="2">
        <f t="shared" si="6"/>
        <v>0</v>
      </c>
      <c r="M90" s="1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x14ac:dyDescent="0.35">
      <c r="A91" s="31"/>
      <c r="B91" s="30">
        <v>9</v>
      </c>
      <c r="C91" s="2">
        <f t="shared" si="6"/>
        <v>538.95600000000002</v>
      </c>
      <c r="D91" s="2">
        <f t="shared" si="6"/>
        <v>538.95600000000002</v>
      </c>
      <c r="E91" s="2">
        <f t="shared" si="6"/>
        <v>538.95600000000002</v>
      </c>
      <c r="F91" s="2">
        <f t="shared" si="6"/>
        <v>0</v>
      </c>
      <c r="G91" s="2">
        <f t="shared" si="6"/>
        <v>0</v>
      </c>
      <c r="H91" s="2">
        <f t="shared" si="6"/>
        <v>0</v>
      </c>
      <c r="I91" s="2">
        <f t="shared" si="6"/>
        <v>0</v>
      </c>
      <c r="J91" s="2">
        <f t="shared" si="6"/>
        <v>0</v>
      </c>
      <c r="K91" s="2">
        <f t="shared" si="6"/>
        <v>0</v>
      </c>
      <c r="L91" s="2">
        <f t="shared" si="6"/>
        <v>0</v>
      </c>
      <c r="M91" s="1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x14ac:dyDescent="0.35">
      <c r="A92" s="31"/>
      <c r="B92" s="30">
        <v>10</v>
      </c>
      <c r="C92" s="2">
        <f t="shared" si="6"/>
        <v>538.95600000000002</v>
      </c>
      <c r="D92" s="2">
        <f t="shared" si="6"/>
        <v>538.95600000000002</v>
      </c>
      <c r="E92" s="2">
        <f t="shared" si="6"/>
        <v>538.95600000000002</v>
      </c>
      <c r="F92" s="2">
        <f t="shared" si="6"/>
        <v>0</v>
      </c>
      <c r="G92" s="2">
        <f t="shared" si="6"/>
        <v>0</v>
      </c>
      <c r="H92" s="2">
        <f t="shared" si="6"/>
        <v>0</v>
      </c>
      <c r="I92" s="2">
        <f t="shared" si="6"/>
        <v>0</v>
      </c>
      <c r="J92" s="2">
        <f t="shared" si="6"/>
        <v>0</v>
      </c>
      <c r="K92" s="2">
        <f t="shared" si="6"/>
        <v>0</v>
      </c>
      <c r="L92" s="2">
        <f t="shared" si="6"/>
        <v>0</v>
      </c>
      <c r="M92" s="1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x14ac:dyDescent="0.35">
      <c r="A93" s="31"/>
      <c r="B93" s="30">
        <v>11</v>
      </c>
      <c r="C93" s="2">
        <f t="shared" ref="C93:L102" si="7">IF(C$25="ja",C$21*$E$13*C$20,0)*IF($B93&gt;$E$10,0,1)</f>
        <v>538.95600000000002</v>
      </c>
      <c r="D93" s="2">
        <f t="shared" si="7"/>
        <v>538.95600000000002</v>
      </c>
      <c r="E93" s="2">
        <f t="shared" si="7"/>
        <v>538.95600000000002</v>
      </c>
      <c r="F93" s="2">
        <f t="shared" si="7"/>
        <v>0</v>
      </c>
      <c r="G93" s="2">
        <f t="shared" si="7"/>
        <v>0</v>
      </c>
      <c r="H93" s="2">
        <f t="shared" si="7"/>
        <v>0</v>
      </c>
      <c r="I93" s="2">
        <f t="shared" si="7"/>
        <v>0</v>
      </c>
      <c r="J93" s="2">
        <f t="shared" si="7"/>
        <v>0</v>
      </c>
      <c r="K93" s="2">
        <f t="shared" si="7"/>
        <v>0</v>
      </c>
      <c r="L93" s="2">
        <f t="shared" si="7"/>
        <v>0</v>
      </c>
      <c r="M93" s="1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x14ac:dyDescent="0.35">
      <c r="A94" s="31"/>
      <c r="B94" s="30">
        <v>12</v>
      </c>
      <c r="C94" s="2">
        <f t="shared" si="7"/>
        <v>538.95600000000002</v>
      </c>
      <c r="D94" s="2">
        <f t="shared" si="7"/>
        <v>538.95600000000002</v>
      </c>
      <c r="E94" s="2">
        <f t="shared" si="7"/>
        <v>538.95600000000002</v>
      </c>
      <c r="F94" s="2">
        <f t="shared" si="7"/>
        <v>0</v>
      </c>
      <c r="G94" s="2">
        <f t="shared" si="7"/>
        <v>0</v>
      </c>
      <c r="H94" s="2">
        <f t="shared" si="7"/>
        <v>0</v>
      </c>
      <c r="I94" s="2">
        <f t="shared" si="7"/>
        <v>0</v>
      </c>
      <c r="J94" s="2">
        <f t="shared" si="7"/>
        <v>0</v>
      </c>
      <c r="K94" s="2">
        <f t="shared" si="7"/>
        <v>0</v>
      </c>
      <c r="L94" s="2">
        <f t="shared" si="7"/>
        <v>0</v>
      </c>
      <c r="M94" s="1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x14ac:dyDescent="0.35">
      <c r="A95" s="31"/>
      <c r="B95" s="30">
        <v>13</v>
      </c>
      <c r="C95" s="2">
        <f t="shared" si="7"/>
        <v>538.95600000000002</v>
      </c>
      <c r="D95" s="2">
        <f t="shared" si="7"/>
        <v>538.95600000000002</v>
      </c>
      <c r="E95" s="2">
        <f t="shared" si="7"/>
        <v>538.95600000000002</v>
      </c>
      <c r="F95" s="2">
        <f t="shared" si="7"/>
        <v>0</v>
      </c>
      <c r="G95" s="2">
        <f t="shared" si="7"/>
        <v>0</v>
      </c>
      <c r="H95" s="2">
        <f t="shared" si="7"/>
        <v>0</v>
      </c>
      <c r="I95" s="2">
        <f t="shared" si="7"/>
        <v>0</v>
      </c>
      <c r="J95" s="2">
        <f t="shared" si="7"/>
        <v>0</v>
      </c>
      <c r="K95" s="2">
        <f t="shared" si="7"/>
        <v>0</v>
      </c>
      <c r="L95" s="2">
        <f t="shared" si="7"/>
        <v>0</v>
      </c>
      <c r="M95" s="1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x14ac:dyDescent="0.35">
      <c r="A96" s="31"/>
      <c r="B96" s="30">
        <v>14</v>
      </c>
      <c r="C96" s="2">
        <f t="shared" si="7"/>
        <v>538.95600000000002</v>
      </c>
      <c r="D96" s="2">
        <f t="shared" si="7"/>
        <v>538.95600000000002</v>
      </c>
      <c r="E96" s="2">
        <f t="shared" si="7"/>
        <v>538.95600000000002</v>
      </c>
      <c r="F96" s="2">
        <f t="shared" si="7"/>
        <v>0</v>
      </c>
      <c r="G96" s="2">
        <f t="shared" si="7"/>
        <v>0</v>
      </c>
      <c r="H96" s="2">
        <f t="shared" si="7"/>
        <v>0</v>
      </c>
      <c r="I96" s="2">
        <f t="shared" si="7"/>
        <v>0</v>
      </c>
      <c r="J96" s="2">
        <f t="shared" si="7"/>
        <v>0</v>
      </c>
      <c r="K96" s="2">
        <f t="shared" si="7"/>
        <v>0</v>
      </c>
      <c r="L96" s="2">
        <f t="shared" si="7"/>
        <v>0</v>
      </c>
      <c r="M96" s="1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x14ac:dyDescent="0.35">
      <c r="A97" s="31"/>
      <c r="B97" s="30">
        <v>15</v>
      </c>
      <c r="C97" s="2">
        <f t="shared" si="7"/>
        <v>538.95600000000002</v>
      </c>
      <c r="D97" s="2">
        <f t="shared" si="7"/>
        <v>538.95600000000002</v>
      </c>
      <c r="E97" s="2">
        <f t="shared" si="7"/>
        <v>538.95600000000002</v>
      </c>
      <c r="F97" s="2">
        <f t="shared" si="7"/>
        <v>0</v>
      </c>
      <c r="G97" s="2">
        <f t="shared" si="7"/>
        <v>0</v>
      </c>
      <c r="H97" s="2">
        <f t="shared" si="7"/>
        <v>0</v>
      </c>
      <c r="I97" s="2">
        <f t="shared" si="7"/>
        <v>0</v>
      </c>
      <c r="J97" s="2">
        <f t="shared" si="7"/>
        <v>0</v>
      </c>
      <c r="K97" s="2">
        <f t="shared" si="7"/>
        <v>0</v>
      </c>
      <c r="L97" s="2">
        <f t="shared" si="7"/>
        <v>0</v>
      </c>
      <c r="M97" s="1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x14ac:dyDescent="0.35">
      <c r="A98" s="31"/>
      <c r="B98" s="30">
        <v>16</v>
      </c>
      <c r="C98" s="2">
        <f t="shared" si="7"/>
        <v>538.95600000000002</v>
      </c>
      <c r="D98" s="2">
        <f t="shared" si="7"/>
        <v>538.95600000000002</v>
      </c>
      <c r="E98" s="2">
        <f t="shared" si="7"/>
        <v>538.95600000000002</v>
      </c>
      <c r="F98" s="2">
        <f t="shared" si="7"/>
        <v>0</v>
      </c>
      <c r="G98" s="2">
        <f t="shared" si="7"/>
        <v>0</v>
      </c>
      <c r="H98" s="2">
        <f t="shared" si="7"/>
        <v>0</v>
      </c>
      <c r="I98" s="2">
        <f t="shared" si="7"/>
        <v>0</v>
      </c>
      <c r="J98" s="2">
        <f t="shared" si="7"/>
        <v>0</v>
      </c>
      <c r="K98" s="2">
        <f t="shared" si="7"/>
        <v>0</v>
      </c>
      <c r="L98" s="2">
        <f t="shared" si="7"/>
        <v>0</v>
      </c>
      <c r="M98" s="1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x14ac:dyDescent="0.35">
      <c r="A99" s="31"/>
      <c r="B99" s="30">
        <v>17</v>
      </c>
      <c r="C99" s="2">
        <f t="shared" si="7"/>
        <v>538.95600000000002</v>
      </c>
      <c r="D99" s="2">
        <f t="shared" si="7"/>
        <v>538.95600000000002</v>
      </c>
      <c r="E99" s="2">
        <f t="shared" si="7"/>
        <v>538.95600000000002</v>
      </c>
      <c r="F99" s="2">
        <f t="shared" si="7"/>
        <v>0</v>
      </c>
      <c r="G99" s="2">
        <f t="shared" si="7"/>
        <v>0</v>
      </c>
      <c r="H99" s="2">
        <f t="shared" si="7"/>
        <v>0</v>
      </c>
      <c r="I99" s="2">
        <f t="shared" si="7"/>
        <v>0</v>
      </c>
      <c r="J99" s="2">
        <f t="shared" si="7"/>
        <v>0</v>
      </c>
      <c r="K99" s="2">
        <f t="shared" si="7"/>
        <v>0</v>
      </c>
      <c r="L99" s="2">
        <f t="shared" si="7"/>
        <v>0</v>
      </c>
      <c r="M99" s="1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x14ac:dyDescent="0.35">
      <c r="A100" s="31"/>
      <c r="B100" s="30">
        <v>18</v>
      </c>
      <c r="C100" s="2">
        <f t="shared" si="7"/>
        <v>538.95600000000002</v>
      </c>
      <c r="D100" s="2">
        <f t="shared" si="7"/>
        <v>538.95600000000002</v>
      </c>
      <c r="E100" s="2">
        <f t="shared" si="7"/>
        <v>538.95600000000002</v>
      </c>
      <c r="F100" s="2">
        <f t="shared" si="7"/>
        <v>0</v>
      </c>
      <c r="G100" s="2">
        <f t="shared" si="7"/>
        <v>0</v>
      </c>
      <c r="H100" s="2">
        <f t="shared" si="7"/>
        <v>0</v>
      </c>
      <c r="I100" s="2">
        <f t="shared" si="7"/>
        <v>0</v>
      </c>
      <c r="J100" s="2">
        <f t="shared" si="7"/>
        <v>0</v>
      </c>
      <c r="K100" s="2">
        <f t="shared" si="7"/>
        <v>0</v>
      </c>
      <c r="L100" s="2">
        <f t="shared" si="7"/>
        <v>0</v>
      </c>
      <c r="M100" s="1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x14ac:dyDescent="0.35">
      <c r="A101" s="31"/>
      <c r="B101" s="30">
        <v>19</v>
      </c>
      <c r="C101" s="2">
        <f t="shared" si="7"/>
        <v>538.95600000000002</v>
      </c>
      <c r="D101" s="2">
        <f t="shared" si="7"/>
        <v>538.95600000000002</v>
      </c>
      <c r="E101" s="2">
        <f t="shared" si="7"/>
        <v>538.95600000000002</v>
      </c>
      <c r="F101" s="2">
        <f t="shared" si="7"/>
        <v>0</v>
      </c>
      <c r="G101" s="2">
        <f t="shared" si="7"/>
        <v>0</v>
      </c>
      <c r="H101" s="2">
        <f t="shared" si="7"/>
        <v>0</v>
      </c>
      <c r="I101" s="2">
        <f t="shared" si="7"/>
        <v>0</v>
      </c>
      <c r="J101" s="2">
        <f t="shared" si="7"/>
        <v>0</v>
      </c>
      <c r="K101" s="2">
        <f t="shared" si="7"/>
        <v>0</v>
      </c>
      <c r="L101" s="2">
        <f t="shared" si="7"/>
        <v>0</v>
      </c>
      <c r="M101" s="1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x14ac:dyDescent="0.35">
      <c r="A102" s="31"/>
      <c r="B102" s="30">
        <v>20</v>
      </c>
      <c r="C102" s="2">
        <f t="shared" si="7"/>
        <v>538.95600000000002</v>
      </c>
      <c r="D102" s="2">
        <f t="shared" si="7"/>
        <v>538.95600000000002</v>
      </c>
      <c r="E102" s="2">
        <f t="shared" si="7"/>
        <v>538.95600000000002</v>
      </c>
      <c r="F102" s="2">
        <f t="shared" si="7"/>
        <v>0</v>
      </c>
      <c r="G102" s="2">
        <f t="shared" si="7"/>
        <v>0</v>
      </c>
      <c r="H102" s="2">
        <f t="shared" si="7"/>
        <v>0</v>
      </c>
      <c r="I102" s="2">
        <f t="shared" si="7"/>
        <v>0</v>
      </c>
      <c r="J102" s="2">
        <f t="shared" si="7"/>
        <v>0</v>
      </c>
      <c r="K102" s="2">
        <f t="shared" si="7"/>
        <v>0</v>
      </c>
      <c r="L102" s="2">
        <f t="shared" si="7"/>
        <v>0</v>
      </c>
      <c r="M102" s="1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x14ac:dyDescent="0.35">
      <c r="A103" s="31"/>
      <c r="B103" s="3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x14ac:dyDescent="0.35">
      <c r="A104" s="31"/>
      <c r="B104" s="10" t="s">
        <v>32</v>
      </c>
      <c r="C104" s="22">
        <f>NPV($E$12,C83:C102)</f>
        <v>6156.7688402801423</v>
      </c>
      <c r="D104" s="22">
        <f t="shared" ref="D104:L104" si="8">NPV($E$12,D83:D102)</f>
        <v>6156.7688402801423</v>
      </c>
      <c r="E104" s="22">
        <f t="shared" si="8"/>
        <v>6156.7688402801423</v>
      </c>
      <c r="F104" s="22">
        <f t="shared" si="8"/>
        <v>0</v>
      </c>
      <c r="G104" s="22">
        <f t="shared" si="8"/>
        <v>0</v>
      </c>
      <c r="H104" s="22">
        <f t="shared" si="8"/>
        <v>0</v>
      </c>
      <c r="I104" s="22">
        <f t="shared" si="8"/>
        <v>0</v>
      </c>
      <c r="J104" s="22">
        <f t="shared" si="8"/>
        <v>0</v>
      </c>
      <c r="K104" s="22">
        <f t="shared" si="8"/>
        <v>0</v>
      </c>
      <c r="L104" s="22">
        <f t="shared" si="8"/>
        <v>0</v>
      </c>
      <c r="M104" s="1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x14ac:dyDescent="0.35">
      <c r="A105" s="31"/>
      <c r="B105" s="10"/>
      <c r="M105" s="1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x14ac:dyDescent="0.35">
      <c r="A106" s="31"/>
      <c r="B106" s="10" t="s">
        <v>2</v>
      </c>
      <c r="C106" t="s">
        <v>16</v>
      </c>
      <c r="D106" t="s">
        <v>17</v>
      </c>
      <c r="E106" t="s">
        <v>18</v>
      </c>
      <c r="F106" t="s">
        <v>19</v>
      </c>
      <c r="G106" t="s">
        <v>20</v>
      </c>
      <c r="H106" t="s">
        <v>21</v>
      </c>
      <c r="I106" t="s">
        <v>22</v>
      </c>
      <c r="J106" t="s">
        <v>23</v>
      </c>
      <c r="K106" t="s">
        <v>24</v>
      </c>
      <c r="L106" t="s">
        <v>25</v>
      </c>
      <c r="M106" s="1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x14ac:dyDescent="0.35">
      <c r="A107" s="31"/>
      <c r="B107" s="30">
        <v>1</v>
      </c>
      <c r="C107" s="2">
        <f t="shared" ref="C107:L116" si="9">IF(C$34="ja",C$30*$E$14*C$29-C$35*$E$15,0)*IF($B107&gt;$E$11,0,1)</f>
        <v>398.45</v>
      </c>
      <c r="D107" s="2">
        <f t="shared" si="9"/>
        <v>398.45</v>
      </c>
      <c r="E107" s="2">
        <f t="shared" si="9"/>
        <v>398.45</v>
      </c>
      <c r="F107" s="2">
        <f t="shared" si="9"/>
        <v>0</v>
      </c>
      <c r="G107" s="2">
        <f t="shared" si="9"/>
        <v>0</v>
      </c>
      <c r="H107" s="2">
        <f t="shared" si="9"/>
        <v>0</v>
      </c>
      <c r="I107" s="2">
        <f t="shared" si="9"/>
        <v>0</v>
      </c>
      <c r="J107" s="2">
        <f t="shared" si="9"/>
        <v>0</v>
      </c>
      <c r="K107" s="2">
        <f t="shared" si="9"/>
        <v>0</v>
      </c>
      <c r="L107" s="2">
        <f t="shared" si="9"/>
        <v>0</v>
      </c>
      <c r="M107" s="1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x14ac:dyDescent="0.35">
      <c r="A108" s="31"/>
      <c r="B108" s="30">
        <v>2</v>
      </c>
      <c r="C108" s="2">
        <f t="shared" si="9"/>
        <v>398.45</v>
      </c>
      <c r="D108" s="2">
        <f t="shared" si="9"/>
        <v>398.45</v>
      </c>
      <c r="E108" s="2">
        <f t="shared" si="9"/>
        <v>398.45</v>
      </c>
      <c r="F108" s="2">
        <f t="shared" si="9"/>
        <v>0</v>
      </c>
      <c r="G108" s="2">
        <f t="shared" si="9"/>
        <v>0</v>
      </c>
      <c r="H108" s="2">
        <f t="shared" si="9"/>
        <v>0</v>
      </c>
      <c r="I108" s="2">
        <f t="shared" si="9"/>
        <v>0</v>
      </c>
      <c r="J108" s="2">
        <f t="shared" si="9"/>
        <v>0</v>
      </c>
      <c r="K108" s="2">
        <f t="shared" si="9"/>
        <v>0</v>
      </c>
      <c r="L108" s="2">
        <f t="shared" si="9"/>
        <v>0</v>
      </c>
      <c r="M108" s="1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x14ac:dyDescent="0.35">
      <c r="A109" s="31"/>
      <c r="B109" s="30">
        <v>3</v>
      </c>
      <c r="C109" s="2">
        <f t="shared" si="9"/>
        <v>398.45</v>
      </c>
      <c r="D109" s="2">
        <f t="shared" si="9"/>
        <v>398.45</v>
      </c>
      <c r="E109" s="2">
        <f t="shared" si="9"/>
        <v>398.45</v>
      </c>
      <c r="F109" s="2">
        <f t="shared" si="9"/>
        <v>0</v>
      </c>
      <c r="G109" s="2">
        <f t="shared" si="9"/>
        <v>0</v>
      </c>
      <c r="H109" s="2">
        <f t="shared" si="9"/>
        <v>0</v>
      </c>
      <c r="I109" s="2">
        <f t="shared" si="9"/>
        <v>0</v>
      </c>
      <c r="J109" s="2">
        <f t="shared" si="9"/>
        <v>0</v>
      </c>
      <c r="K109" s="2">
        <f t="shared" si="9"/>
        <v>0</v>
      </c>
      <c r="L109" s="2">
        <f t="shared" si="9"/>
        <v>0</v>
      </c>
      <c r="M109" s="1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x14ac:dyDescent="0.35">
      <c r="A110" s="31"/>
      <c r="B110" s="30">
        <v>4</v>
      </c>
      <c r="C110" s="2">
        <f t="shared" si="9"/>
        <v>398.45</v>
      </c>
      <c r="D110" s="2">
        <f t="shared" si="9"/>
        <v>398.45</v>
      </c>
      <c r="E110" s="2">
        <f t="shared" si="9"/>
        <v>398.45</v>
      </c>
      <c r="F110" s="2">
        <f t="shared" si="9"/>
        <v>0</v>
      </c>
      <c r="G110" s="2">
        <f t="shared" si="9"/>
        <v>0</v>
      </c>
      <c r="H110" s="2">
        <f t="shared" si="9"/>
        <v>0</v>
      </c>
      <c r="I110" s="2">
        <f t="shared" si="9"/>
        <v>0</v>
      </c>
      <c r="J110" s="2">
        <f t="shared" si="9"/>
        <v>0</v>
      </c>
      <c r="K110" s="2">
        <f t="shared" si="9"/>
        <v>0</v>
      </c>
      <c r="L110" s="2">
        <f t="shared" si="9"/>
        <v>0</v>
      </c>
      <c r="M110" s="1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x14ac:dyDescent="0.35">
      <c r="A111" s="31"/>
      <c r="B111" s="30">
        <v>5</v>
      </c>
      <c r="C111" s="2">
        <f t="shared" si="9"/>
        <v>398.45</v>
      </c>
      <c r="D111" s="2">
        <f t="shared" si="9"/>
        <v>398.45</v>
      </c>
      <c r="E111" s="2">
        <f t="shared" si="9"/>
        <v>398.45</v>
      </c>
      <c r="F111" s="2">
        <f t="shared" si="9"/>
        <v>0</v>
      </c>
      <c r="G111" s="2">
        <f t="shared" si="9"/>
        <v>0</v>
      </c>
      <c r="H111" s="2">
        <f t="shared" si="9"/>
        <v>0</v>
      </c>
      <c r="I111" s="2">
        <f t="shared" si="9"/>
        <v>0</v>
      </c>
      <c r="J111" s="2">
        <f t="shared" si="9"/>
        <v>0</v>
      </c>
      <c r="K111" s="2">
        <f t="shared" si="9"/>
        <v>0</v>
      </c>
      <c r="L111" s="2">
        <f t="shared" si="9"/>
        <v>0</v>
      </c>
      <c r="M111" s="1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x14ac:dyDescent="0.35">
      <c r="A112" s="31"/>
      <c r="B112" s="30">
        <v>6</v>
      </c>
      <c r="C112" s="2">
        <f t="shared" si="9"/>
        <v>398.45</v>
      </c>
      <c r="D112" s="2">
        <f t="shared" si="9"/>
        <v>398.45</v>
      </c>
      <c r="E112" s="2">
        <f t="shared" si="9"/>
        <v>398.45</v>
      </c>
      <c r="F112" s="2">
        <f t="shared" si="9"/>
        <v>0</v>
      </c>
      <c r="G112" s="2">
        <f t="shared" si="9"/>
        <v>0</v>
      </c>
      <c r="H112" s="2">
        <f t="shared" si="9"/>
        <v>0</v>
      </c>
      <c r="I112" s="2">
        <f t="shared" si="9"/>
        <v>0</v>
      </c>
      <c r="J112" s="2">
        <f t="shared" si="9"/>
        <v>0</v>
      </c>
      <c r="K112" s="2">
        <f t="shared" si="9"/>
        <v>0</v>
      </c>
      <c r="L112" s="2">
        <f t="shared" si="9"/>
        <v>0</v>
      </c>
      <c r="M112" s="1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x14ac:dyDescent="0.35">
      <c r="A113" s="31"/>
      <c r="B113" s="30">
        <v>7</v>
      </c>
      <c r="C113" s="2">
        <f t="shared" si="9"/>
        <v>398.45</v>
      </c>
      <c r="D113" s="2">
        <f t="shared" si="9"/>
        <v>398.45</v>
      </c>
      <c r="E113" s="2">
        <f t="shared" si="9"/>
        <v>398.45</v>
      </c>
      <c r="F113" s="2">
        <f t="shared" si="9"/>
        <v>0</v>
      </c>
      <c r="G113" s="2">
        <f t="shared" si="9"/>
        <v>0</v>
      </c>
      <c r="H113" s="2">
        <f t="shared" si="9"/>
        <v>0</v>
      </c>
      <c r="I113" s="2">
        <f t="shared" si="9"/>
        <v>0</v>
      </c>
      <c r="J113" s="2">
        <f t="shared" si="9"/>
        <v>0</v>
      </c>
      <c r="K113" s="2">
        <f t="shared" si="9"/>
        <v>0</v>
      </c>
      <c r="L113" s="2">
        <f t="shared" si="9"/>
        <v>0</v>
      </c>
      <c r="M113" s="1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x14ac:dyDescent="0.35">
      <c r="A114" s="31"/>
      <c r="B114" s="30">
        <v>8</v>
      </c>
      <c r="C114" s="2">
        <f t="shared" si="9"/>
        <v>398.45</v>
      </c>
      <c r="D114" s="2">
        <f t="shared" si="9"/>
        <v>398.45</v>
      </c>
      <c r="E114" s="2">
        <f t="shared" si="9"/>
        <v>398.45</v>
      </c>
      <c r="F114" s="2">
        <f t="shared" si="9"/>
        <v>0</v>
      </c>
      <c r="G114" s="2">
        <f t="shared" si="9"/>
        <v>0</v>
      </c>
      <c r="H114" s="2">
        <f t="shared" si="9"/>
        <v>0</v>
      </c>
      <c r="I114" s="2">
        <f t="shared" si="9"/>
        <v>0</v>
      </c>
      <c r="J114" s="2">
        <f t="shared" si="9"/>
        <v>0</v>
      </c>
      <c r="K114" s="2">
        <f t="shared" si="9"/>
        <v>0</v>
      </c>
      <c r="L114" s="2">
        <f t="shared" si="9"/>
        <v>0</v>
      </c>
      <c r="M114" s="1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x14ac:dyDescent="0.35">
      <c r="A115" s="31"/>
      <c r="B115" s="30">
        <v>9</v>
      </c>
      <c r="C115" s="2">
        <f t="shared" si="9"/>
        <v>398.45</v>
      </c>
      <c r="D115" s="2">
        <f t="shared" si="9"/>
        <v>398.45</v>
      </c>
      <c r="E115" s="2">
        <f t="shared" si="9"/>
        <v>398.45</v>
      </c>
      <c r="F115" s="2">
        <f t="shared" si="9"/>
        <v>0</v>
      </c>
      <c r="G115" s="2">
        <f t="shared" si="9"/>
        <v>0</v>
      </c>
      <c r="H115" s="2">
        <f t="shared" si="9"/>
        <v>0</v>
      </c>
      <c r="I115" s="2">
        <f t="shared" si="9"/>
        <v>0</v>
      </c>
      <c r="J115" s="2">
        <f t="shared" si="9"/>
        <v>0</v>
      </c>
      <c r="K115" s="2">
        <f t="shared" si="9"/>
        <v>0</v>
      </c>
      <c r="L115" s="2">
        <f t="shared" si="9"/>
        <v>0</v>
      </c>
      <c r="M115" s="1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x14ac:dyDescent="0.35">
      <c r="A116" s="31"/>
      <c r="B116" s="30">
        <v>10</v>
      </c>
      <c r="C116" s="2">
        <f t="shared" si="9"/>
        <v>398.45</v>
      </c>
      <c r="D116" s="2">
        <f t="shared" si="9"/>
        <v>398.45</v>
      </c>
      <c r="E116" s="2">
        <f t="shared" si="9"/>
        <v>398.45</v>
      </c>
      <c r="F116" s="2">
        <f t="shared" si="9"/>
        <v>0</v>
      </c>
      <c r="G116" s="2">
        <f t="shared" si="9"/>
        <v>0</v>
      </c>
      <c r="H116" s="2">
        <f t="shared" si="9"/>
        <v>0</v>
      </c>
      <c r="I116" s="2">
        <f t="shared" si="9"/>
        <v>0</v>
      </c>
      <c r="J116" s="2">
        <f t="shared" si="9"/>
        <v>0</v>
      </c>
      <c r="K116" s="2">
        <f t="shared" si="9"/>
        <v>0</v>
      </c>
      <c r="L116" s="2">
        <f t="shared" si="9"/>
        <v>0</v>
      </c>
      <c r="M116" s="1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x14ac:dyDescent="0.35">
      <c r="A117" s="31"/>
      <c r="B117" s="30">
        <v>11</v>
      </c>
      <c r="C117" s="2">
        <f t="shared" ref="C117:L126" si="10">IF(C$34="ja",C$30*$E$14*C$29-C$35*$E$15,0)*IF($B117&gt;$E$11,0,1)</f>
        <v>398.45</v>
      </c>
      <c r="D117" s="2">
        <f t="shared" si="10"/>
        <v>398.45</v>
      </c>
      <c r="E117" s="2">
        <f t="shared" si="10"/>
        <v>398.45</v>
      </c>
      <c r="F117" s="2">
        <f t="shared" si="10"/>
        <v>0</v>
      </c>
      <c r="G117" s="2">
        <f t="shared" si="10"/>
        <v>0</v>
      </c>
      <c r="H117" s="2">
        <f t="shared" si="10"/>
        <v>0</v>
      </c>
      <c r="I117" s="2">
        <f t="shared" si="10"/>
        <v>0</v>
      </c>
      <c r="J117" s="2">
        <f t="shared" si="10"/>
        <v>0</v>
      </c>
      <c r="K117" s="2">
        <f t="shared" si="10"/>
        <v>0</v>
      </c>
      <c r="L117" s="2">
        <f t="shared" si="10"/>
        <v>0</v>
      </c>
      <c r="M117" s="1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x14ac:dyDescent="0.35">
      <c r="A118" s="31"/>
      <c r="B118" s="30">
        <v>12</v>
      </c>
      <c r="C118" s="2">
        <f t="shared" si="10"/>
        <v>398.45</v>
      </c>
      <c r="D118" s="2">
        <f t="shared" si="10"/>
        <v>398.45</v>
      </c>
      <c r="E118" s="2">
        <f t="shared" si="10"/>
        <v>398.45</v>
      </c>
      <c r="F118" s="2">
        <f t="shared" si="10"/>
        <v>0</v>
      </c>
      <c r="G118" s="2">
        <f t="shared" si="10"/>
        <v>0</v>
      </c>
      <c r="H118" s="2">
        <f t="shared" si="10"/>
        <v>0</v>
      </c>
      <c r="I118" s="2">
        <f t="shared" si="10"/>
        <v>0</v>
      </c>
      <c r="J118" s="2">
        <f t="shared" si="10"/>
        <v>0</v>
      </c>
      <c r="K118" s="2">
        <f t="shared" si="10"/>
        <v>0</v>
      </c>
      <c r="L118" s="2">
        <f t="shared" si="10"/>
        <v>0</v>
      </c>
      <c r="M118" s="1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x14ac:dyDescent="0.35">
      <c r="A119" s="31"/>
      <c r="B119" s="30">
        <v>13</v>
      </c>
      <c r="C119" s="2">
        <f t="shared" si="10"/>
        <v>398.45</v>
      </c>
      <c r="D119" s="2">
        <f t="shared" si="10"/>
        <v>398.45</v>
      </c>
      <c r="E119" s="2">
        <f t="shared" si="10"/>
        <v>398.45</v>
      </c>
      <c r="F119" s="2">
        <f t="shared" si="10"/>
        <v>0</v>
      </c>
      <c r="G119" s="2">
        <f t="shared" si="10"/>
        <v>0</v>
      </c>
      <c r="H119" s="2">
        <f t="shared" si="10"/>
        <v>0</v>
      </c>
      <c r="I119" s="2">
        <f t="shared" si="10"/>
        <v>0</v>
      </c>
      <c r="J119" s="2">
        <f t="shared" si="10"/>
        <v>0</v>
      </c>
      <c r="K119" s="2">
        <f t="shared" si="10"/>
        <v>0</v>
      </c>
      <c r="L119" s="2">
        <f t="shared" si="10"/>
        <v>0</v>
      </c>
      <c r="M119" s="1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x14ac:dyDescent="0.35">
      <c r="A120" s="31"/>
      <c r="B120" s="30">
        <v>14</v>
      </c>
      <c r="C120" s="2">
        <f t="shared" si="10"/>
        <v>398.45</v>
      </c>
      <c r="D120" s="2">
        <f t="shared" si="10"/>
        <v>398.45</v>
      </c>
      <c r="E120" s="2">
        <f t="shared" si="10"/>
        <v>398.45</v>
      </c>
      <c r="F120" s="2">
        <f t="shared" si="10"/>
        <v>0</v>
      </c>
      <c r="G120" s="2">
        <f t="shared" si="10"/>
        <v>0</v>
      </c>
      <c r="H120" s="2">
        <f t="shared" si="10"/>
        <v>0</v>
      </c>
      <c r="I120" s="2">
        <f t="shared" si="10"/>
        <v>0</v>
      </c>
      <c r="J120" s="2">
        <f t="shared" si="10"/>
        <v>0</v>
      </c>
      <c r="K120" s="2">
        <f t="shared" si="10"/>
        <v>0</v>
      </c>
      <c r="L120" s="2">
        <f t="shared" si="10"/>
        <v>0</v>
      </c>
      <c r="M120" s="1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x14ac:dyDescent="0.35">
      <c r="A121" s="31"/>
      <c r="B121" s="30">
        <v>15</v>
      </c>
      <c r="C121" s="2">
        <f t="shared" si="10"/>
        <v>398.45</v>
      </c>
      <c r="D121" s="2">
        <f t="shared" si="10"/>
        <v>398.45</v>
      </c>
      <c r="E121" s="2">
        <f t="shared" si="10"/>
        <v>398.45</v>
      </c>
      <c r="F121" s="2">
        <f t="shared" si="10"/>
        <v>0</v>
      </c>
      <c r="G121" s="2">
        <f t="shared" si="10"/>
        <v>0</v>
      </c>
      <c r="H121" s="2">
        <f t="shared" si="10"/>
        <v>0</v>
      </c>
      <c r="I121" s="2">
        <f t="shared" si="10"/>
        <v>0</v>
      </c>
      <c r="J121" s="2">
        <f t="shared" si="10"/>
        <v>0</v>
      </c>
      <c r="K121" s="2">
        <f t="shared" si="10"/>
        <v>0</v>
      </c>
      <c r="L121" s="2">
        <f t="shared" si="10"/>
        <v>0</v>
      </c>
      <c r="M121" s="1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x14ac:dyDescent="0.35">
      <c r="A122" s="31"/>
      <c r="B122" s="30">
        <v>16</v>
      </c>
      <c r="C122" s="2">
        <f t="shared" si="10"/>
        <v>0</v>
      </c>
      <c r="D122" s="2">
        <f t="shared" si="10"/>
        <v>0</v>
      </c>
      <c r="E122" s="2">
        <f t="shared" si="10"/>
        <v>0</v>
      </c>
      <c r="F122" s="2">
        <f t="shared" si="10"/>
        <v>0</v>
      </c>
      <c r="G122" s="2">
        <f t="shared" si="10"/>
        <v>0</v>
      </c>
      <c r="H122" s="2">
        <f t="shared" si="10"/>
        <v>0</v>
      </c>
      <c r="I122" s="2">
        <f t="shared" si="10"/>
        <v>0</v>
      </c>
      <c r="J122" s="2">
        <f t="shared" si="10"/>
        <v>0</v>
      </c>
      <c r="K122" s="2">
        <f t="shared" si="10"/>
        <v>0</v>
      </c>
      <c r="L122" s="2">
        <f t="shared" si="10"/>
        <v>0</v>
      </c>
      <c r="M122" s="1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x14ac:dyDescent="0.35">
      <c r="A123" s="31"/>
      <c r="B123" s="30">
        <v>17</v>
      </c>
      <c r="C123" s="2">
        <f t="shared" si="10"/>
        <v>0</v>
      </c>
      <c r="D123" s="2">
        <f t="shared" si="10"/>
        <v>0</v>
      </c>
      <c r="E123" s="2">
        <f t="shared" si="10"/>
        <v>0</v>
      </c>
      <c r="F123" s="2">
        <f t="shared" si="10"/>
        <v>0</v>
      </c>
      <c r="G123" s="2">
        <f t="shared" si="10"/>
        <v>0</v>
      </c>
      <c r="H123" s="2">
        <f t="shared" si="10"/>
        <v>0</v>
      </c>
      <c r="I123" s="2">
        <f t="shared" si="10"/>
        <v>0</v>
      </c>
      <c r="J123" s="2">
        <f t="shared" si="10"/>
        <v>0</v>
      </c>
      <c r="K123" s="2">
        <f t="shared" si="10"/>
        <v>0</v>
      </c>
      <c r="L123" s="2">
        <f t="shared" si="10"/>
        <v>0</v>
      </c>
      <c r="M123" s="1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x14ac:dyDescent="0.35">
      <c r="A124" s="31"/>
      <c r="B124" s="30">
        <v>18</v>
      </c>
      <c r="C124" s="2">
        <f t="shared" si="10"/>
        <v>0</v>
      </c>
      <c r="D124" s="2">
        <f t="shared" si="10"/>
        <v>0</v>
      </c>
      <c r="E124" s="2">
        <f t="shared" si="10"/>
        <v>0</v>
      </c>
      <c r="F124" s="2">
        <f t="shared" si="10"/>
        <v>0</v>
      </c>
      <c r="G124" s="2">
        <f t="shared" si="10"/>
        <v>0</v>
      </c>
      <c r="H124" s="2">
        <f t="shared" si="10"/>
        <v>0</v>
      </c>
      <c r="I124" s="2">
        <f t="shared" si="10"/>
        <v>0</v>
      </c>
      <c r="J124" s="2">
        <f t="shared" si="10"/>
        <v>0</v>
      </c>
      <c r="K124" s="2">
        <f t="shared" si="10"/>
        <v>0</v>
      </c>
      <c r="L124" s="2">
        <f t="shared" si="10"/>
        <v>0</v>
      </c>
      <c r="M124" s="1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x14ac:dyDescent="0.35">
      <c r="A125" s="31"/>
      <c r="B125" s="30">
        <v>19</v>
      </c>
      <c r="C125" s="2">
        <f t="shared" si="10"/>
        <v>0</v>
      </c>
      <c r="D125" s="2">
        <f t="shared" si="10"/>
        <v>0</v>
      </c>
      <c r="E125" s="2">
        <f t="shared" si="10"/>
        <v>0</v>
      </c>
      <c r="F125" s="2">
        <f t="shared" si="10"/>
        <v>0</v>
      </c>
      <c r="G125" s="2">
        <f t="shared" si="10"/>
        <v>0</v>
      </c>
      <c r="H125" s="2">
        <f t="shared" si="10"/>
        <v>0</v>
      </c>
      <c r="I125" s="2">
        <f t="shared" si="10"/>
        <v>0</v>
      </c>
      <c r="J125" s="2">
        <f t="shared" si="10"/>
        <v>0</v>
      </c>
      <c r="K125" s="2">
        <f t="shared" si="10"/>
        <v>0</v>
      </c>
      <c r="L125" s="2">
        <f t="shared" si="10"/>
        <v>0</v>
      </c>
      <c r="M125" s="1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x14ac:dyDescent="0.35">
      <c r="A126" s="31"/>
      <c r="B126" s="30">
        <v>20</v>
      </c>
      <c r="C126" s="2">
        <f t="shared" si="10"/>
        <v>0</v>
      </c>
      <c r="D126" s="2">
        <f t="shared" si="10"/>
        <v>0</v>
      </c>
      <c r="E126" s="2">
        <f t="shared" si="10"/>
        <v>0</v>
      </c>
      <c r="F126" s="2">
        <f t="shared" si="10"/>
        <v>0</v>
      </c>
      <c r="G126" s="2">
        <f t="shared" si="10"/>
        <v>0</v>
      </c>
      <c r="H126" s="2">
        <f t="shared" si="10"/>
        <v>0</v>
      </c>
      <c r="I126" s="2">
        <f t="shared" si="10"/>
        <v>0</v>
      </c>
      <c r="J126" s="2">
        <f t="shared" si="10"/>
        <v>0</v>
      </c>
      <c r="K126" s="2">
        <f t="shared" si="10"/>
        <v>0</v>
      </c>
      <c r="L126" s="2">
        <f t="shared" si="10"/>
        <v>0</v>
      </c>
      <c r="M126" s="1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x14ac:dyDescent="0.35">
      <c r="A127" s="31"/>
      <c r="B127" s="10"/>
      <c r="M127" s="1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x14ac:dyDescent="0.35">
      <c r="A128" s="31"/>
      <c r="B128" s="12" t="s">
        <v>32</v>
      </c>
      <c r="C128" s="4">
        <f>NPV($E$12,C107:C126)</f>
        <v>3857.2342479144804</v>
      </c>
      <c r="D128" s="4">
        <f t="shared" ref="D128:L128" si="11">NPV($E$12,D107:D126)</f>
        <v>3857.2342479144804</v>
      </c>
      <c r="E128" s="4">
        <f t="shared" si="11"/>
        <v>3857.2342479144804</v>
      </c>
      <c r="F128" s="4">
        <f t="shared" si="11"/>
        <v>0</v>
      </c>
      <c r="G128" s="4">
        <f t="shared" si="11"/>
        <v>0</v>
      </c>
      <c r="H128" s="4">
        <f t="shared" si="11"/>
        <v>0</v>
      </c>
      <c r="I128" s="4">
        <f t="shared" si="11"/>
        <v>0</v>
      </c>
      <c r="J128" s="4">
        <f t="shared" si="11"/>
        <v>0</v>
      </c>
      <c r="K128" s="4">
        <f t="shared" si="11"/>
        <v>0</v>
      </c>
      <c r="L128" s="4">
        <f t="shared" si="11"/>
        <v>0</v>
      </c>
      <c r="M128" s="13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</sheetData>
  <phoneticPr fontId="3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B7B02B-0F00-FA49-87CB-5F0C38C27299}">
          <x14:formula1>
            <xm:f>hulp!$C$4:$C$5</xm:f>
          </x14:formula1>
          <xm:sqref>C25:L25 C34:L34</xm:sqref>
        </x14:dataValidation>
        <x14:dataValidation type="list" allowBlank="1" showInputMessage="1" showErrorMessage="1" xr:uid="{4F4D30BA-CF6D-4C22-93C4-847A8DD0CD16}">
          <x14:formula1>
            <xm:f>hulp!$D$4:$D$5</xm:f>
          </x14:formula1>
          <xm:sqref>C24:L24 C33:L33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A2DB-B0C7-F447-83CB-C59AA6E7A33C}">
  <dimension ref="C4:D5"/>
  <sheetViews>
    <sheetView workbookViewId="0">
      <selection activeCell="D4" sqref="D4"/>
    </sheetView>
  </sheetViews>
  <sheetFormatPr defaultColWidth="11" defaultRowHeight="15.5" x14ac:dyDescent="0.35"/>
  <sheetData>
    <row r="4" spans="3:4" x14ac:dyDescent="0.35">
      <c r="C4" t="s">
        <v>11</v>
      </c>
      <c r="D4">
        <v>0</v>
      </c>
    </row>
    <row r="5" spans="3:4" x14ac:dyDescent="0.35">
      <c r="C5" t="s">
        <v>52</v>
      </c>
      <c r="D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hulp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van Scheijndel</dc:creator>
  <cp:lastModifiedBy>Rosann Jansen</cp:lastModifiedBy>
  <dcterms:created xsi:type="dcterms:W3CDTF">2020-01-14T16:51:22Z</dcterms:created>
  <dcterms:modified xsi:type="dcterms:W3CDTF">2024-02-15T13:42:41Z</dcterms:modified>
</cp:coreProperties>
</file>